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acmagovau-my.sharepoint.com/personal/andrew_wallace_acma_gov_au/Documents/Documents/"/>
    </mc:Choice>
  </mc:AlternateContent>
  <xr:revisionPtr revIDLastSave="0" documentId="6_{749DD49C-A2C4-47E1-9805-47E04964B3C1}" xr6:coauthVersionLast="47" xr6:coauthVersionMax="47" xr10:uidLastSave="{00000000-0000-0000-0000-000000000000}"/>
  <bookViews>
    <workbookView xWindow="-120" yWindow="-120" windowWidth="29040" windowHeight="17640" tabRatio="707" xr2:uid="{C1270928-A5CD-46E3-ABD7-41ABFFBDC865}"/>
  </bookViews>
  <sheets>
    <sheet name="Introduction" sheetId="33" r:id="rId1"/>
    <sheet name="Worksheet Summary" sheetId="18" r:id="rId2"/>
    <sheet name="Products" sheetId="2" r:id="rId3"/>
    <sheet name="Regions" sheetId="19" r:id="rId4"/>
    <sheet name="Sub-Areas" sheetId="17" r:id="rId5"/>
    <sheet name="Existing SLs" sheetId="16" r:id="rId6"/>
    <sheet name="3.4-3.8 Map" sheetId="13" r:id="rId7"/>
    <sheet name="NBN" sheetId="23" r:id="rId8"/>
    <sheet name="Optus" sheetId="28" r:id="rId9"/>
    <sheet name="Telstra" sheetId="29" r:id="rId10"/>
    <sheet name="TPG" sheetId="30" r:id="rId11"/>
    <sheet name="New Licensee" sheetId="31" r:id="rId12"/>
    <sheet name="List" sheetId="27" state="hidden" r:id="rId13"/>
  </sheets>
  <definedNames>
    <definedName name="_xlnm._FilterDatabase" localSheetId="6" hidden="1">'3.4-3.8 Map'!$A$1:$CO$74</definedName>
    <definedName name="_xlnm._FilterDatabase" localSheetId="5" hidden="1">'Existing SLs'!$B$3:$AD$73</definedName>
    <definedName name="_xlnm._FilterDatabase" localSheetId="7" hidden="1">NBN!$E$2:$Q$97</definedName>
    <definedName name="_xlnm._FilterDatabase" localSheetId="11" hidden="1">'New Licensee'!$AE$2:$AU$50</definedName>
    <definedName name="_xlnm._FilterDatabase" localSheetId="8" hidden="1">Optus!$E$2:$Q$97</definedName>
    <definedName name="_xlnm._FilterDatabase" localSheetId="2" hidden="1">Products!$A$1:$H$55</definedName>
    <definedName name="_xlnm._FilterDatabase" localSheetId="3" hidden="1">Regions!$A$1:$C$39</definedName>
    <definedName name="_xlnm._FilterDatabase" localSheetId="4" hidden="1">'Sub-Areas'!$B$1:$E$71</definedName>
    <definedName name="_xlnm._FilterDatabase" localSheetId="9" hidden="1">Telstra!$AE$2:$AU$50</definedName>
    <definedName name="_xlnm._FilterDatabase" localSheetId="10" hidden="1">TPG!$AE$2:$AU$50</definedName>
    <definedName name="AreaNames" localSheetId="6">'3.4-3.8 Map'!$B$5:$B$74</definedName>
    <definedName name="Full_Range" localSheetId="6">'3.4-3.8 Map'!$E$5:$CO$74</definedName>
    <definedName name="Lower_Bounds" localSheetId="6">'3.4-3.8 Map'!$E$2:$CO$2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T2" i="28" l="1"/>
  <c r="AT2" i="29"/>
  <c r="AT2" i="30"/>
  <c r="AT2" i="31"/>
  <c r="AT2" i="23"/>
  <c r="P2" i="28"/>
  <c r="P2" i="29"/>
  <c r="P2" i="30"/>
  <c r="P2" i="31"/>
  <c r="P2" i="23"/>
  <c r="K97" i="31"/>
  <c r="L97" i="31" s="1"/>
  <c r="I97" i="31"/>
  <c r="K96" i="31"/>
  <c r="I96" i="31"/>
  <c r="K95" i="31"/>
  <c r="I95" i="31"/>
  <c r="K94" i="31"/>
  <c r="I94" i="31"/>
  <c r="K93" i="31"/>
  <c r="I93" i="31"/>
  <c r="K92" i="31"/>
  <c r="I92" i="31"/>
  <c r="K91" i="31"/>
  <c r="I91" i="31"/>
  <c r="K90" i="31"/>
  <c r="I90" i="31"/>
  <c r="K89" i="31"/>
  <c r="I89" i="31"/>
  <c r="K88" i="31"/>
  <c r="I88" i="31"/>
  <c r="K87" i="31"/>
  <c r="I87" i="31"/>
  <c r="K86" i="31"/>
  <c r="I86" i="31"/>
  <c r="K85" i="31"/>
  <c r="I85" i="31"/>
  <c r="K84" i="31"/>
  <c r="I84" i="31"/>
  <c r="K83" i="31"/>
  <c r="I83" i="31"/>
  <c r="K82" i="31"/>
  <c r="I82" i="31"/>
  <c r="K81" i="31"/>
  <c r="I81" i="31"/>
  <c r="K80" i="31"/>
  <c r="I80" i="31"/>
  <c r="K79" i="31"/>
  <c r="I79" i="31"/>
  <c r="K78" i="31"/>
  <c r="I78" i="31"/>
  <c r="K77" i="31"/>
  <c r="I77" i="31"/>
  <c r="K76" i="31"/>
  <c r="I76" i="31"/>
  <c r="K75" i="31"/>
  <c r="I75" i="31"/>
  <c r="K74" i="31"/>
  <c r="I74" i="31"/>
  <c r="K73" i="31"/>
  <c r="I73" i="31"/>
  <c r="K72" i="31"/>
  <c r="I72" i="31"/>
  <c r="K71" i="31"/>
  <c r="I71" i="31"/>
  <c r="K70" i="31"/>
  <c r="I70" i="31"/>
  <c r="K69" i="31"/>
  <c r="I69" i="31"/>
  <c r="K68" i="31"/>
  <c r="L68" i="31" s="1"/>
  <c r="I68" i="31"/>
  <c r="K67" i="31"/>
  <c r="I67" i="31"/>
  <c r="K66" i="31"/>
  <c r="I66" i="31"/>
  <c r="K65" i="31"/>
  <c r="I65" i="31"/>
  <c r="K64" i="31"/>
  <c r="I64" i="31"/>
  <c r="K63" i="31"/>
  <c r="I63" i="31"/>
  <c r="K62" i="31"/>
  <c r="I62" i="31"/>
  <c r="K61" i="31"/>
  <c r="I61" i="31"/>
  <c r="K60" i="31"/>
  <c r="I60" i="31"/>
  <c r="K59" i="31"/>
  <c r="I59" i="31"/>
  <c r="K58" i="31"/>
  <c r="I58" i="31"/>
  <c r="K57" i="31"/>
  <c r="I57" i="31"/>
  <c r="K56" i="31"/>
  <c r="I56" i="31"/>
  <c r="K55" i="31"/>
  <c r="I55" i="31"/>
  <c r="K54" i="31"/>
  <c r="I54" i="31"/>
  <c r="K53" i="31"/>
  <c r="I53" i="31"/>
  <c r="K52" i="31"/>
  <c r="I52" i="31"/>
  <c r="K51" i="31"/>
  <c r="I51" i="31"/>
  <c r="AO50" i="31"/>
  <c r="AP50" i="31" s="1"/>
  <c r="AL50" i="31"/>
  <c r="AI50" i="31"/>
  <c r="K50" i="31"/>
  <c r="I50" i="31"/>
  <c r="AO49" i="31"/>
  <c r="AP49" i="31" s="1"/>
  <c r="AL49" i="31"/>
  <c r="AI49" i="31"/>
  <c r="K49" i="31"/>
  <c r="I49" i="31"/>
  <c r="AO48" i="31"/>
  <c r="AL48" i="31"/>
  <c r="AI48" i="31"/>
  <c r="K48" i="31"/>
  <c r="I48" i="31"/>
  <c r="AO47" i="31"/>
  <c r="AP47" i="31" s="1"/>
  <c r="AL47" i="31"/>
  <c r="AI47" i="31"/>
  <c r="K47" i="31"/>
  <c r="I47" i="31"/>
  <c r="AO46" i="31"/>
  <c r="AL46" i="31"/>
  <c r="AI46" i="31"/>
  <c r="K46" i="31"/>
  <c r="I46" i="31"/>
  <c r="AO45" i="31"/>
  <c r="AL45" i="31"/>
  <c r="AI45" i="31"/>
  <c r="K45" i="31"/>
  <c r="I45" i="31"/>
  <c r="AO44" i="31"/>
  <c r="AL44" i="31"/>
  <c r="AI44" i="31"/>
  <c r="K44" i="31"/>
  <c r="I44" i="31"/>
  <c r="AO43" i="31"/>
  <c r="AL43" i="31"/>
  <c r="AI43" i="31"/>
  <c r="K43" i="31"/>
  <c r="I43" i="31"/>
  <c r="AO42" i="31"/>
  <c r="AP42" i="31" s="1"/>
  <c r="AL42" i="31"/>
  <c r="AM42" i="31" s="1"/>
  <c r="AI42" i="31"/>
  <c r="K42" i="31"/>
  <c r="I42" i="31"/>
  <c r="AO41" i="31"/>
  <c r="AP41" i="31" s="1"/>
  <c r="AL41" i="31"/>
  <c r="AI41" i="31"/>
  <c r="K41" i="31"/>
  <c r="I41" i="31"/>
  <c r="AO40" i="31"/>
  <c r="AP40" i="31" s="1"/>
  <c r="AL40" i="31"/>
  <c r="AI40" i="31"/>
  <c r="K40" i="31"/>
  <c r="I40" i="31"/>
  <c r="AO39" i="31"/>
  <c r="AL39" i="31"/>
  <c r="AI39" i="31"/>
  <c r="K39" i="31"/>
  <c r="I39" i="31"/>
  <c r="AO38" i="31"/>
  <c r="AL38" i="31"/>
  <c r="AI38" i="31"/>
  <c r="K38" i="31"/>
  <c r="I38" i="31"/>
  <c r="AO37" i="31"/>
  <c r="AL37" i="31"/>
  <c r="AI37" i="31"/>
  <c r="K37" i="31"/>
  <c r="I37" i="31"/>
  <c r="AO36" i="31"/>
  <c r="AL36" i="31"/>
  <c r="AI36" i="31"/>
  <c r="K36" i="31"/>
  <c r="I36" i="31"/>
  <c r="BD35" i="31"/>
  <c r="AZ35" i="31"/>
  <c r="AO34" i="31"/>
  <c r="AL34" i="31"/>
  <c r="AI34" i="31"/>
  <c r="K35" i="31"/>
  <c r="I35" i="31"/>
  <c r="BD34" i="31"/>
  <c r="AZ34" i="31"/>
  <c r="AO35" i="31"/>
  <c r="AL35" i="31"/>
  <c r="AI35" i="31"/>
  <c r="K34" i="31"/>
  <c r="I34" i="31"/>
  <c r="BD33" i="31"/>
  <c r="AZ33" i="31"/>
  <c r="AO32" i="31"/>
  <c r="AL32" i="31"/>
  <c r="AI32" i="31"/>
  <c r="AM32" i="31" s="1"/>
  <c r="K33" i="31"/>
  <c r="I33" i="31"/>
  <c r="BD32" i="31"/>
  <c r="AZ32" i="31"/>
  <c r="AO33" i="31"/>
  <c r="AP33" i="31" s="1"/>
  <c r="AL33" i="31"/>
  <c r="AI33" i="31"/>
  <c r="K32" i="31"/>
  <c r="I32" i="31"/>
  <c r="J32" i="31" s="1"/>
  <c r="BD31" i="31"/>
  <c r="AZ31" i="31"/>
  <c r="AO31" i="31"/>
  <c r="AP31" i="31" s="1"/>
  <c r="AL31" i="31"/>
  <c r="AI31" i="31"/>
  <c r="K31" i="31"/>
  <c r="I31" i="31"/>
  <c r="BD30" i="31"/>
  <c r="AZ30" i="31"/>
  <c r="AO25" i="31"/>
  <c r="AL25" i="31"/>
  <c r="AI25" i="31"/>
  <c r="AM25" i="31" s="1"/>
  <c r="K30" i="31"/>
  <c r="I30" i="31"/>
  <c r="BD29" i="31"/>
  <c r="AZ29" i="31"/>
  <c r="AO23" i="31"/>
  <c r="AL23" i="31"/>
  <c r="AI23" i="31"/>
  <c r="AM23" i="31" s="1"/>
  <c r="K29" i="31"/>
  <c r="I29" i="31"/>
  <c r="BD28" i="31"/>
  <c r="AZ28" i="31"/>
  <c r="AO28" i="31"/>
  <c r="AL28" i="31"/>
  <c r="AI28" i="31"/>
  <c r="K28" i="31"/>
  <c r="I28" i="31"/>
  <c r="BD27" i="31"/>
  <c r="AZ27" i="31"/>
  <c r="AO27" i="31"/>
  <c r="AL27" i="31"/>
  <c r="AI27" i="31"/>
  <c r="K27" i="31"/>
  <c r="I27" i="31"/>
  <c r="BD26" i="31"/>
  <c r="AZ26" i="31"/>
  <c r="AO26" i="31"/>
  <c r="AL26" i="31"/>
  <c r="AI26" i="31"/>
  <c r="K26" i="31"/>
  <c r="I26" i="31"/>
  <c r="BD25" i="31"/>
  <c r="AZ25" i="31"/>
  <c r="AO24" i="31"/>
  <c r="AL24" i="31"/>
  <c r="AI24" i="31"/>
  <c r="K25" i="31"/>
  <c r="I25" i="31"/>
  <c r="BD24" i="31"/>
  <c r="AZ24" i="31"/>
  <c r="AO30" i="31"/>
  <c r="AL30" i="31"/>
  <c r="AI30" i="31"/>
  <c r="K24" i="31"/>
  <c r="I24" i="31"/>
  <c r="BD23" i="31"/>
  <c r="AZ23" i="31"/>
  <c r="AO29" i="31"/>
  <c r="AL29" i="31"/>
  <c r="AI29" i="31"/>
  <c r="K23" i="31"/>
  <c r="I23" i="31"/>
  <c r="BD22" i="31"/>
  <c r="AZ22" i="31"/>
  <c r="AO22" i="31"/>
  <c r="AL22" i="31"/>
  <c r="AI22" i="31"/>
  <c r="V22" i="31"/>
  <c r="K22" i="31"/>
  <c r="I22" i="31"/>
  <c r="BD21" i="31"/>
  <c r="AZ21" i="31"/>
  <c r="AO21" i="31"/>
  <c r="AP21" i="31" s="1"/>
  <c r="AL21" i="31"/>
  <c r="AI21" i="31"/>
  <c r="V21" i="31"/>
  <c r="K21" i="31"/>
  <c r="I21" i="31"/>
  <c r="BD20" i="31"/>
  <c r="AZ20" i="31"/>
  <c r="AO20" i="31"/>
  <c r="AP20" i="31" s="1"/>
  <c r="AL20" i="31"/>
  <c r="AI20" i="31"/>
  <c r="V20" i="31"/>
  <c r="K20" i="31"/>
  <c r="I20" i="31"/>
  <c r="BD19" i="31"/>
  <c r="AZ19" i="31"/>
  <c r="AO19" i="31"/>
  <c r="AP19" i="31" s="1"/>
  <c r="AL19" i="31"/>
  <c r="AI19" i="31"/>
  <c r="V19" i="31"/>
  <c r="K19" i="31"/>
  <c r="I19" i="31"/>
  <c r="BD18" i="31"/>
  <c r="AZ18" i="31"/>
  <c r="AO18" i="31"/>
  <c r="AL18" i="31"/>
  <c r="AI18" i="31"/>
  <c r="V18" i="31"/>
  <c r="K18" i="31"/>
  <c r="I18" i="31"/>
  <c r="BD17" i="31"/>
  <c r="AZ17" i="31"/>
  <c r="AO17" i="31"/>
  <c r="AP17" i="31" s="1"/>
  <c r="AL17" i="31"/>
  <c r="AI17" i="31"/>
  <c r="V17" i="31"/>
  <c r="K17" i="31"/>
  <c r="I17" i="31"/>
  <c r="BD16" i="31"/>
  <c r="AZ16" i="31"/>
  <c r="AO16" i="31"/>
  <c r="AP16" i="31" s="1"/>
  <c r="AL16" i="31"/>
  <c r="AI16" i="31"/>
  <c r="V16" i="31"/>
  <c r="K16" i="31"/>
  <c r="I16" i="31"/>
  <c r="BD15" i="31"/>
  <c r="AZ15" i="31"/>
  <c r="AO15" i="31"/>
  <c r="AP15" i="31" s="1"/>
  <c r="AL15" i="31"/>
  <c r="AI15" i="31"/>
  <c r="V15" i="31"/>
  <c r="K15" i="31"/>
  <c r="I15" i="31"/>
  <c r="BD14" i="31"/>
  <c r="AZ14" i="31"/>
  <c r="AO14" i="31"/>
  <c r="AL14" i="31"/>
  <c r="AI14" i="31"/>
  <c r="V14" i="31"/>
  <c r="K14" i="31"/>
  <c r="L15" i="31" s="1"/>
  <c r="I14" i="31"/>
  <c r="BD13" i="31"/>
  <c r="AZ13" i="31"/>
  <c r="AO13" i="31"/>
  <c r="AL13" i="31"/>
  <c r="AI13" i="31"/>
  <c r="V13" i="31"/>
  <c r="K13" i="31"/>
  <c r="I13" i="31"/>
  <c r="BD12" i="31"/>
  <c r="AZ12" i="31"/>
  <c r="AO12" i="31"/>
  <c r="AP12" i="31" s="1"/>
  <c r="AL12" i="31"/>
  <c r="AM12" i="31" s="1"/>
  <c r="AI12" i="31"/>
  <c r="V12" i="31"/>
  <c r="K12" i="31"/>
  <c r="I12" i="31"/>
  <c r="BD11" i="31"/>
  <c r="AZ11" i="31"/>
  <c r="AO11" i="31"/>
  <c r="AL11" i="31"/>
  <c r="AI11" i="31"/>
  <c r="V11" i="31"/>
  <c r="K11" i="31"/>
  <c r="I11" i="31"/>
  <c r="BD10" i="31"/>
  <c r="AZ10" i="31"/>
  <c r="AO10" i="31"/>
  <c r="AL10" i="31"/>
  <c r="AI10" i="31"/>
  <c r="V10" i="31"/>
  <c r="K10" i="31"/>
  <c r="I10" i="31"/>
  <c r="BD9" i="31"/>
  <c r="AZ9" i="31"/>
  <c r="AO9" i="31"/>
  <c r="AP9" i="31" s="1"/>
  <c r="AL9" i="31"/>
  <c r="AI9" i="31"/>
  <c r="V9" i="31"/>
  <c r="K9" i="31"/>
  <c r="I9" i="31"/>
  <c r="BD8" i="31"/>
  <c r="AZ8" i="31"/>
  <c r="AO8" i="31"/>
  <c r="AP8" i="31" s="1"/>
  <c r="AL8" i="31"/>
  <c r="AI8" i="31"/>
  <c r="V8" i="31"/>
  <c r="K8" i="31"/>
  <c r="I8" i="31"/>
  <c r="BD7" i="31"/>
  <c r="AZ7" i="31"/>
  <c r="AO7" i="31"/>
  <c r="AP7" i="31" s="1"/>
  <c r="AL7" i="31"/>
  <c r="AI7" i="31"/>
  <c r="V7" i="31"/>
  <c r="K7" i="31"/>
  <c r="I7" i="31"/>
  <c r="BD6" i="31"/>
  <c r="AZ6" i="31"/>
  <c r="AO6" i="31"/>
  <c r="AP6" i="31" s="1"/>
  <c r="AL6" i="31"/>
  <c r="AI6" i="31"/>
  <c r="V6" i="31"/>
  <c r="K6" i="31"/>
  <c r="I6" i="31"/>
  <c r="BD5" i="31"/>
  <c r="AZ5" i="31"/>
  <c r="AO5" i="31"/>
  <c r="AP5" i="31" s="1"/>
  <c r="AL5" i="31"/>
  <c r="AI5" i="31"/>
  <c r="V5" i="31"/>
  <c r="K5" i="31"/>
  <c r="I5" i="31"/>
  <c r="J5" i="31" s="1"/>
  <c r="BD4" i="31"/>
  <c r="AZ4" i="31"/>
  <c r="AO4" i="31"/>
  <c r="AL4" i="31"/>
  <c r="AI4" i="31"/>
  <c r="V4" i="31"/>
  <c r="K4" i="31"/>
  <c r="I4" i="31"/>
  <c r="BD3" i="31"/>
  <c r="AZ3" i="31"/>
  <c r="AO3" i="31"/>
  <c r="AL3" i="31"/>
  <c r="AI3" i="31"/>
  <c r="V3" i="31"/>
  <c r="K3" i="31"/>
  <c r="L3" i="31" s="1"/>
  <c r="I3" i="31"/>
  <c r="L33" i="31" l="1"/>
  <c r="AP34" i="31"/>
  <c r="L31" i="31"/>
  <c r="AP45" i="31"/>
  <c r="AM27" i="31"/>
  <c r="AN26" i="31" s="1"/>
  <c r="AM41" i="31"/>
  <c r="AN41" i="31" s="1"/>
  <c r="AM21" i="31"/>
  <c r="AM28" i="31"/>
  <c r="AN27" i="31" s="1"/>
  <c r="AM44" i="31"/>
  <c r="AM26" i="31"/>
  <c r="AQ30" i="31" s="1"/>
  <c r="AR30" i="31" s="1"/>
  <c r="AS30" i="31" s="1"/>
  <c r="AT30" i="31" s="1"/>
  <c r="AM3" i="31"/>
  <c r="AQ3" i="31" s="1"/>
  <c r="AM4" i="31"/>
  <c r="AQ4" i="31" s="1"/>
  <c r="AM6" i="31"/>
  <c r="AQ6" i="31" s="1"/>
  <c r="AR6" i="31" s="1"/>
  <c r="AS6" i="31" s="1"/>
  <c r="AT6" i="31" s="1"/>
  <c r="AU6" i="31" s="1"/>
  <c r="BA26" i="31" s="1"/>
  <c r="BC26" i="31" s="1"/>
  <c r="BG26" i="31" s="1"/>
  <c r="AM7" i="31"/>
  <c r="AQ7" i="31" s="1"/>
  <c r="AR7" i="31" s="1"/>
  <c r="AS7" i="31" s="1"/>
  <c r="AT7" i="31" s="1"/>
  <c r="AU7" i="31" s="1"/>
  <c r="BA11" i="31" s="1"/>
  <c r="BC11" i="31" s="1"/>
  <c r="BG11" i="31" s="1"/>
  <c r="AM8" i="31"/>
  <c r="AM10" i="31"/>
  <c r="AN10" i="31" s="1"/>
  <c r="AM30" i="31"/>
  <c r="AM33" i="31"/>
  <c r="AP46" i="31"/>
  <c r="AM48" i="31"/>
  <c r="AM14" i="31"/>
  <c r="AM17" i="31"/>
  <c r="AQ17" i="31" s="1"/>
  <c r="AR17" i="31" s="1"/>
  <c r="AS17" i="31" s="1"/>
  <c r="AT17" i="31" s="1"/>
  <c r="AU17" i="31" s="1"/>
  <c r="BA33" i="31" s="1"/>
  <c r="BC33" i="31" s="1"/>
  <c r="AP32" i="31"/>
  <c r="AM37" i="31"/>
  <c r="AQ37" i="31" s="1"/>
  <c r="AR37" i="31" s="1"/>
  <c r="AS37" i="31" s="1"/>
  <c r="AT37" i="31" s="1"/>
  <c r="AU37" i="31" s="1"/>
  <c r="AM45" i="31"/>
  <c r="AM9" i="31"/>
  <c r="AQ9" i="31" s="1"/>
  <c r="AR9" i="31" s="1"/>
  <c r="AS9" i="31" s="1"/>
  <c r="AT9" i="31" s="1"/>
  <c r="AU9" i="31" s="1"/>
  <c r="BA14" i="31" s="1"/>
  <c r="BC14" i="31" s="1"/>
  <c r="AM22" i="31"/>
  <c r="AM29" i="31"/>
  <c r="AM49" i="31"/>
  <c r="AM31" i="31"/>
  <c r="AM36" i="31"/>
  <c r="AM16" i="31"/>
  <c r="AQ16" i="31" s="1"/>
  <c r="AR16" i="31" s="1"/>
  <c r="AS16" i="31" s="1"/>
  <c r="AT16" i="31" s="1"/>
  <c r="AU16" i="31" s="1"/>
  <c r="BA21" i="31" s="1"/>
  <c r="BC21" i="31" s="1"/>
  <c r="AP36" i="31"/>
  <c r="AP13" i="31"/>
  <c r="AM18" i="31"/>
  <c r="AQ18" i="31" s="1"/>
  <c r="AM20" i="31"/>
  <c r="AP38" i="31"/>
  <c r="AM40" i="31"/>
  <c r="AP44" i="31"/>
  <c r="AN7" i="31"/>
  <c r="AM24" i="31"/>
  <c r="M35" i="31"/>
  <c r="J66" i="31"/>
  <c r="L52" i="31"/>
  <c r="L96" i="31"/>
  <c r="L7" i="31"/>
  <c r="L62" i="31"/>
  <c r="L66" i="31"/>
  <c r="L74" i="31"/>
  <c r="L82" i="31"/>
  <c r="L32" i="31"/>
  <c r="J50" i="31"/>
  <c r="L4" i="31"/>
  <c r="M88" i="31"/>
  <c r="N88" i="31" s="1"/>
  <c r="O88" i="31" s="1"/>
  <c r="P88" i="31" s="1"/>
  <c r="M13" i="31"/>
  <c r="N13" i="31" s="1"/>
  <c r="O13" i="31" s="1"/>
  <c r="P13" i="31" s="1"/>
  <c r="L72" i="31"/>
  <c r="L12" i="31"/>
  <c r="M69" i="31"/>
  <c r="J15" i="31"/>
  <c r="L73" i="31"/>
  <c r="L85" i="31"/>
  <c r="J56" i="31"/>
  <c r="L11" i="31"/>
  <c r="L9" i="31"/>
  <c r="L14" i="31"/>
  <c r="M14" i="31"/>
  <c r="N14" i="31" s="1"/>
  <c r="O14" i="31" s="1"/>
  <c r="L89" i="31"/>
  <c r="M36" i="31"/>
  <c r="N36" i="31" s="1"/>
  <c r="O36" i="31" s="1"/>
  <c r="P36" i="31" s="1"/>
  <c r="M97" i="31"/>
  <c r="M67" i="31"/>
  <c r="M68" i="31"/>
  <c r="N68" i="31" s="1"/>
  <c r="O68" i="31" s="1"/>
  <c r="M77" i="31"/>
  <c r="J12" i="31"/>
  <c r="J68" i="31"/>
  <c r="M74" i="31"/>
  <c r="N74" i="31" s="1"/>
  <c r="O74" i="31" s="1"/>
  <c r="P74" i="31" s="1"/>
  <c r="L84" i="31"/>
  <c r="M7" i="31"/>
  <c r="N7" i="31" s="1"/>
  <c r="O7" i="31" s="1"/>
  <c r="L58" i="31"/>
  <c r="L71" i="31"/>
  <c r="J13" i="31"/>
  <c r="J72" i="31"/>
  <c r="J11" i="31"/>
  <c r="J75" i="31"/>
  <c r="AN20" i="31"/>
  <c r="AQ20" i="31"/>
  <c r="AN21" i="31"/>
  <c r="AQ21" i="31"/>
  <c r="AR21" i="31" s="1"/>
  <c r="AS21" i="31" s="1"/>
  <c r="AT21" i="31" s="1"/>
  <c r="AU21" i="31" s="1"/>
  <c r="BA25" i="31" s="1"/>
  <c r="BC25" i="31" s="1"/>
  <c r="BE25" i="31" s="1"/>
  <c r="AR3" i="31"/>
  <c r="AS3" i="31" s="1"/>
  <c r="AT3" i="31" s="1"/>
  <c r="AU3" i="31" s="1"/>
  <c r="BA19" i="31" s="1"/>
  <c r="BC19" i="31" s="1"/>
  <c r="BG19" i="31" s="1"/>
  <c r="AM5" i="31"/>
  <c r="AQ5" i="31" s="1"/>
  <c r="AR5" i="31" s="1"/>
  <c r="AS5" i="31" s="1"/>
  <c r="AT5" i="31" s="1"/>
  <c r="AU5" i="31" s="1"/>
  <c r="BA24" i="31" s="1"/>
  <c r="BC24" i="31" s="1"/>
  <c r="BE24" i="31" s="1"/>
  <c r="M64" i="31"/>
  <c r="N64" i="31" s="1"/>
  <c r="O64" i="31" s="1"/>
  <c r="P64" i="31" s="1"/>
  <c r="M9" i="31"/>
  <c r="N9" i="31" s="1"/>
  <c r="O9" i="31" s="1"/>
  <c r="P9" i="31" s="1"/>
  <c r="AM34" i="31"/>
  <c r="J76" i="31"/>
  <c r="J96" i="31"/>
  <c r="M12" i="31"/>
  <c r="N12" i="31" s="1"/>
  <c r="O12" i="31" s="1"/>
  <c r="P12" i="31" s="1"/>
  <c r="M31" i="31"/>
  <c r="N31" i="31" s="1"/>
  <c r="O31" i="31" s="1"/>
  <c r="M32" i="31"/>
  <c r="N32" i="31" s="1"/>
  <c r="O32" i="31" s="1"/>
  <c r="M4" i="31"/>
  <c r="AM11" i="31"/>
  <c r="AQ11" i="31" s="1"/>
  <c r="J31" i="31"/>
  <c r="J6" i="31"/>
  <c r="J67" i="31"/>
  <c r="J46" i="31"/>
  <c r="AM38" i="31"/>
  <c r="M65" i="31"/>
  <c r="M96" i="31"/>
  <c r="N96" i="31" s="1"/>
  <c r="O96" i="31" s="1"/>
  <c r="J97" i="31"/>
  <c r="AN6" i="31"/>
  <c r="AM19" i="31"/>
  <c r="AQ19" i="31" s="1"/>
  <c r="AR19" i="31" s="1"/>
  <c r="AS19" i="31" s="1"/>
  <c r="AT19" i="31" s="1"/>
  <c r="AU19" i="31" s="1"/>
  <c r="BA20" i="31" s="1"/>
  <c r="BC20" i="31" s="1"/>
  <c r="AM50" i="31"/>
  <c r="AN9" i="31"/>
  <c r="J3" i="31"/>
  <c r="L6" i="31"/>
  <c r="M10" i="31"/>
  <c r="J10" i="31"/>
  <c r="AP10" i="31"/>
  <c r="AN4" i="31"/>
  <c r="M6" i="31"/>
  <c r="N6" i="31" s="1"/>
  <c r="O6" i="31" s="1"/>
  <c r="P6" i="31" s="1"/>
  <c r="AN11" i="31"/>
  <c r="L16" i="31"/>
  <c r="AN17" i="31"/>
  <c r="AN3" i="31"/>
  <c r="AR11" i="31"/>
  <c r="AS11" i="31" s="1"/>
  <c r="AT11" i="31" s="1"/>
  <c r="AU11" i="31" s="1"/>
  <c r="BA30" i="31" s="1"/>
  <c r="BC30" i="31" s="1"/>
  <c r="AP11" i="31"/>
  <c r="L25" i="31"/>
  <c r="AP26" i="31"/>
  <c r="AP29" i="31"/>
  <c r="AP27" i="31"/>
  <c r="AQ48" i="31"/>
  <c r="AN48" i="31"/>
  <c r="AN16" i="31"/>
  <c r="L17" i="31"/>
  <c r="J29" i="31"/>
  <c r="J26" i="31"/>
  <c r="M22" i="31"/>
  <c r="J22" i="31"/>
  <c r="J25" i="31"/>
  <c r="J23" i="31"/>
  <c r="M30" i="31"/>
  <c r="N30" i="31" s="1"/>
  <c r="O30" i="31" s="1"/>
  <c r="P30" i="31" s="1"/>
  <c r="M29" i="31"/>
  <c r="N29" i="31" s="1"/>
  <c r="O29" i="31" s="1"/>
  <c r="P29" i="31" s="1"/>
  <c r="J24" i="31"/>
  <c r="M26" i="31"/>
  <c r="N26" i="31" s="1"/>
  <c r="O26" i="31" s="1"/>
  <c r="P26" i="31" s="1"/>
  <c r="M25" i="31"/>
  <c r="N25" i="31" s="1"/>
  <c r="O25" i="31" s="1"/>
  <c r="P25" i="31" s="1"/>
  <c r="L43" i="31"/>
  <c r="J47" i="31"/>
  <c r="M37" i="31"/>
  <c r="N37" i="31" s="1"/>
  <c r="O37" i="31" s="1"/>
  <c r="J45" i="31"/>
  <c r="J8" i="31"/>
  <c r="J7" i="31"/>
  <c r="L10" i="31"/>
  <c r="N10" i="31"/>
  <c r="O10" i="31" s="1"/>
  <c r="P10" i="31" s="1"/>
  <c r="M20" i="31"/>
  <c r="N20" i="31" s="1"/>
  <c r="O20" i="31" s="1"/>
  <c r="P20" i="31" s="1"/>
  <c r="J19" i="31"/>
  <c r="J21" i="31"/>
  <c r="J4" i="31"/>
  <c r="L26" i="31"/>
  <c r="AR4" i="31"/>
  <c r="AS4" i="31" s="1"/>
  <c r="AT4" i="31" s="1"/>
  <c r="AU4" i="31" s="1"/>
  <c r="BA5" i="31" s="1"/>
  <c r="BC5" i="31" s="1"/>
  <c r="L5" i="31"/>
  <c r="L8" i="31"/>
  <c r="AN8" i="31"/>
  <c r="AQ8" i="31"/>
  <c r="AR8" i="31" s="1"/>
  <c r="AS8" i="31" s="1"/>
  <c r="AT8" i="31" s="1"/>
  <c r="AU8" i="31" s="1"/>
  <c r="BA7" i="31" s="1"/>
  <c r="BC7" i="31" s="1"/>
  <c r="M18" i="31"/>
  <c r="N18" i="31" s="1"/>
  <c r="O18" i="31" s="1"/>
  <c r="P18" i="31" s="1"/>
  <c r="AN18" i="31"/>
  <c r="J20" i="31"/>
  <c r="AQ22" i="31"/>
  <c r="AR22" i="31" s="1"/>
  <c r="AS22" i="31" s="1"/>
  <c r="AT22" i="31" s="1"/>
  <c r="AU22" i="31" s="1"/>
  <c r="BA27" i="31" s="1"/>
  <c r="BC27" i="31" s="1"/>
  <c r="AN22" i="31"/>
  <c r="AQ25" i="31"/>
  <c r="AR25" i="31" s="1"/>
  <c r="AS25" i="31" s="1"/>
  <c r="AT25" i="31" s="1"/>
  <c r="AN25" i="31"/>
  <c r="AP4" i="31"/>
  <c r="M5" i="31"/>
  <c r="N5" i="31" s="1"/>
  <c r="O5" i="31" s="1"/>
  <c r="M8" i="31"/>
  <c r="N8" i="31" s="1"/>
  <c r="O8" i="31" s="1"/>
  <c r="P8" i="31" s="1"/>
  <c r="J9" i="31"/>
  <c r="J16" i="31"/>
  <c r="M16" i="31"/>
  <c r="N16" i="31" s="1"/>
  <c r="O16" i="31" s="1"/>
  <c r="M24" i="31"/>
  <c r="N24" i="31" s="1"/>
  <c r="O24" i="31" s="1"/>
  <c r="P24" i="31" s="1"/>
  <c r="L27" i="31"/>
  <c r="J28" i="31"/>
  <c r="M28" i="31"/>
  <c r="N28" i="31" s="1"/>
  <c r="O28" i="31" s="1"/>
  <c r="P28" i="31" s="1"/>
  <c r="AQ32" i="31"/>
  <c r="AR32" i="31" s="1"/>
  <c r="AS32" i="31" s="1"/>
  <c r="AT32" i="31" s="1"/>
  <c r="AU32" i="31" s="1"/>
  <c r="AQ33" i="31"/>
  <c r="AR33" i="31" s="1"/>
  <c r="AS33" i="31" s="1"/>
  <c r="AT33" i="31" s="1"/>
  <c r="AN32" i="31"/>
  <c r="AN33" i="31"/>
  <c r="AR18" i="31"/>
  <c r="AS18" i="31" s="1"/>
  <c r="AT18" i="31" s="1"/>
  <c r="AU18" i="31" s="1"/>
  <c r="BA9" i="31" s="1"/>
  <c r="BC9" i="31" s="1"/>
  <c r="AP18" i="31"/>
  <c r="L22" i="31"/>
  <c r="L28" i="31"/>
  <c r="M34" i="31"/>
  <c r="N34" i="31" s="1"/>
  <c r="O34" i="31" s="1"/>
  <c r="P34" i="31" s="1"/>
  <c r="J33" i="31"/>
  <c r="J34" i="31"/>
  <c r="M51" i="31"/>
  <c r="N51" i="31" s="1"/>
  <c r="O51" i="31" s="1"/>
  <c r="P51" i="31" s="1"/>
  <c r="J51" i="31"/>
  <c r="J38" i="31"/>
  <c r="AP37" i="31"/>
  <c r="L40" i="31"/>
  <c r="L41" i="31"/>
  <c r="J44" i="31"/>
  <c r="L48" i="31"/>
  <c r="L49" i="31"/>
  <c r="N4" i="31"/>
  <c r="O4" i="31" s="1"/>
  <c r="P4" i="31" s="1"/>
  <c r="M11" i="31"/>
  <c r="N11" i="31" s="1"/>
  <c r="O11" i="31" s="1"/>
  <c r="L13" i="31"/>
  <c r="AM13" i="31"/>
  <c r="AN14" i="31" s="1"/>
  <c r="L20" i="31"/>
  <c r="N22" i="31"/>
  <c r="O22" i="31" s="1"/>
  <c r="AP28" i="31"/>
  <c r="J30" i="31"/>
  <c r="L34" i="31"/>
  <c r="L46" i="31"/>
  <c r="AQ38" i="31"/>
  <c r="AR38" i="31" s="1"/>
  <c r="AS38" i="31" s="1"/>
  <c r="AT38" i="31" s="1"/>
  <c r="AN38" i="31"/>
  <c r="L21" i="31"/>
  <c r="AP22" i="31"/>
  <c r="L29" i="31"/>
  <c r="AP25" i="31"/>
  <c r="L23" i="31"/>
  <c r="AQ29" i="31"/>
  <c r="AR29" i="31" s="1"/>
  <c r="AS29" i="31" s="1"/>
  <c r="AT29" i="31" s="1"/>
  <c r="AP23" i="31"/>
  <c r="L30" i="31"/>
  <c r="AM35" i="31"/>
  <c r="AM39" i="31"/>
  <c r="M46" i="31"/>
  <c r="N46" i="31" s="1"/>
  <c r="O46" i="31" s="1"/>
  <c r="P46" i="31" s="1"/>
  <c r="AQ49" i="31"/>
  <c r="AR49" i="31" s="1"/>
  <c r="AS49" i="31" s="1"/>
  <c r="AT49" i="31" s="1"/>
  <c r="AU49" i="31" s="1"/>
  <c r="BA34" i="31" s="1"/>
  <c r="BC34" i="31" s="1"/>
  <c r="AN49" i="31"/>
  <c r="J18" i="31"/>
  <c r="L19" i="31"/>
  <c r="M21" i="31"/>
  <c r="N21" i="31" s="1"/>
  <c r="O21" i="31" s="1"/>
  <c r="P21" i="31" s="1"/>
  <c r="AP3" i="31"/>
  <c r="J14" i="31"/>
  <c r="M15" i="31"/>
  <c r="N15" i="31" s="1"/>
  <c r="O15" i="31" s="1"/>
  <c r="AP14" i="31"/>
  <c r="M17" i="31"/>
  <c r="N17" i="31" s="1"/>
  <c r="O17" i="31" s="1"/>
  <c r="P17" i="31" s="1"/>
  <c r="J17" i="31"/>
  <c r="L18" i="31"/>
  <c r="AP30" i="31"/>
  <c r="AP24" i="31"/>
  <c r="AP43" i="31"/>
  <c r="L56" i="31"/>
  <c r="AN42" i="31"/>
  <c r="M3" i="31"/>
  <c r="N3" i="31" s="1"/>
  <c r="O3" i="31" s="1"/>
  <c r="M33" i="31"/>
  <c r="N33" i="31" s="1"/>
  <c r="O33" i="31" s="1"/>
  <c r="N35" i="31"/>
  <c r="O35" i="31" s="1"/>
  <c r="P35" i="31" s="1"/>
  <c r="L38" i="31"/>
  <c r="AQ40" i="31"/>
  <c r="AR40" i="31" s="1"/>
  <c r="AS40" i="31" s="1"/>
  <c r="AT40" i="31" s="1"/>
  <c r="AU40" i="31" s="1"/>
  <c r="BA8" i="31" s="1"/>
  <c r="BC8" i="31" s="1"/>
  <c r="AN40" i="31"/>
  <c r="AQ14" i="31"/>
  <c r="AR14" i="31" s="1"/>
  <c r="AS14" i="31" s="1"/>
  <c r="AT14" i="31" s="1"/>
  <c r="L24" i="31"/>
  <c r="M27" i="31"/>
  <c r="N27" i="31" s="1"/>
  <c r="O27" i="31" s="1"/>
  <c r="P27" i="31" s="1"/>
  <c r="J27" i="31"/>
  <c r="AP35" i="31"/>
  <c r="L35" i="31"/>
  <c r="L36" i="31"/>
  <c r="AN37" i="31"/>
  <c r="M38" i="31"/>
  <c r="N38" i="31" s="1"/>
  <c r="O38" i="31" s="1"/>
  <c r="AP39" i="31"/>
  <c r="L42" i="31"/>
  <c r="AP48" i="31"/>
  <c r="AR48" i="31"/>
  <c r="AS48" i="31" s="1"/>
  <c r="AT48" i="31" s="1"/>
  <c r="AU48" i="31" s="1"/>
  <c r="BA22" i="31" s="1"/>
  <c r="BC22" i="31" s="1"/>
  <c r="J39" i="31"/>
  <c r="J43" i="31"/>
  <c r="J42" i="31"/>
  <c r="J37" i="31"/>
  <c r="M40" i="31"/>
  <c r="N40" i="31" s="1"/>
  <c r="O40" i="31" s="1"/>
  <c r="P40" i="31" s="1"/>
  <c r="J40" i="31"/>
  <c r="M43" i="31"/>
  <c r="N43" i="31" s="1"/>
  <c r="O43" i="31" s="1"/>
  <c r="P43" i="31" s="1"/>
  <c r="J49" i="31"/>
  <c r="J63" i="31"/>
  <c r="M63" i="31"/>
  <c r="N63" i="31" s="1"/>
  <c r="O63" i="31" s="1"/>
  <c r="P63" i="31" s="1"/>
  <c r="L51" i="31"/>
  <c r="L50" i="31"/>
  <c r="M58" i="31"/>
  <c r="N58" i="31" s="1"/>
  <c r="O58" i="31" s="1"/>
  <c r="P58" i="31" s="1"/>
  <c r="L83" i="31"/>
  <c r="L81" i="31"/>
  <c r="M81" i="31"/>
  <c r="N81" i="31" s="1"/>
  <c r="O81" i="31" s="1"/>
  <c r="L86" i="31"/>
  <c r="AM15" i="31"/>
  <c r="M19" i="31"/>
  <c r="N19" i="31" s="1"/>
  <c r="O19" i="31" s="1"/>
  <c r="AR20" i="31"/>
  <c r="AS20" i="31" s="1"/>
  <c r="AT20" i="31" s="1"/>
  <c r="AU20" i="31" s="1"/>
  <c r="BA6" i="31" s="1"/>
  <c r="BC6" i="31" s="1"/>
  <c r="L37" i="31"/>
  <c r="M48" i="31"/>
  <c r="N48" i="31" s="1"/>
  <c r="O48" i="31" s="1"/>
  <c r="P48" i="31" s="1"/>
  <c r="L44" i="31"/>
  <c r="M39" i="31"/>
  <c r="N39" i="31" s="1"/>
  <c r="O39" i="31" s="1"/>
  <c r="P39" i="31" s="1"/>
  <c r="M42" i="31"/>
  <c r="N42" i="31" s="1"/>
  <c r="O42" i="31" s="1"/>
  <c r="P42" i="31" s="1"/>
  <c r="M44" i="31"/>
  <c r="N44" i="31" s="1"/>
  <c r="O44" i="31" s="1"/>
  <c r="P44" i="31" s="1"/>
  <c r="M45" i="31"/>
  <c r="N45" i="31" s="1"/>
  <c r="O45" i="31" s="1"/>
  <c r="P45" i="31" s="1"/>
  <c r="M47" i="31"/>
  <c r="N47" i="31" s="1"/>
  <c r="O47" i="31" s="1"/>
  <c r="P47" i="31" s="1"/>
  <c r="M49" i="31"/>
  <c r="N49" i="31" s="1"/>
  <c r="O49" i="31" s="1"/>
  <c r="P49" i="31" s="1"/>
  <c r="AQ50" i="31"/>
  <c r="AR50" i="31" s="1"/>
  <c r="AS50" i="31" s="1"/>
  <c r="AT50" i="31" s="1"/>
  <c r="AU50" i="31" s="1"/>
  <c r="BA10" i="31" s="1"/>
  <c r="BC10" i="31" s="1"/>
  <c r="AN50" i="31"/>
  <c r="M62" i="31"/>
  <c r="N62" i="31" s="1"/>
  <c r="O62" i="31" s="1"/>
  <c r="P62" i="31" s="1"/>
  <c r="M59" i="31"/>
  <c r="N59" i="31" s="1"/>
  <c r="O59" i="31" s="1"/>
  <c r="P59" i="31" s="1"/>
  <c r="J59" i="31"/>
  <c r="J62" i="31"/>
  <c r="L61" i="31"/>
  <c r="L92" i="31"/>
  <c r="M91" i="31"/>
  <c r="N91" i="31" s="1"/>
  <c r="O91" i="31" s="1"/>
  <c r="P91" i="31" s="1"/>
  <c r="M95" i="31"/>
  <c r="N95" i="31" s="1"/>
  <c r="O95" i="31" s="1"/>
  <c r="P95" i="31" s="1"/>
  <c r="L94" i="31"/>
  <c r="L90" i="31"/>
  <c r="M93" i="31"/>
  <c r="J92" i="31"/>
  <c r="J91" i="31"/>
  <c r="L45" i="31"/>
  <c r="J48" i="31"/>
  <c r="M50" i="31"/>
  <c r="N50" i="31" s="1"/>
  <c r="O50" i="31" s="1"/>
  <c r="L53" i="31"/>
  <c r="L55" i="31"/>
  <c r="L64" i="31"/>
  <c r="L54" i="31"/>
  <c r="L60" i="31"/>
  <c r="M56" i="31"/>
  <c r="N56" i="31" s="1"/>
  <c r="O56" i="31" s="1"/>
  <c r="P56" i="31" s="1"/>
  <c r="M55" i="31"/>
  <c r="N55" i="31" s="1"/>
  <c r="O55" i="31" s="1"/>
  <c r="P55" i="31" s="1"/>
  <c r="J57" i="31"/>
  <c r="M57" i="31"/>
  <c r="N57" i="31" s="1"/>
  <c r="O57" i="31" s="1"/>
  <c r="P57" i="31" s="1"/>
  <c r="J58" i="31"/>
  <c r="J64" i="31"/>
  <c r="J54" i="31"/>
  <c r="L59" i="31"/>
  <c r="N65" i="31"/>
  <c r="O65" i="31" s="1"/>
  <c r="L65" i="31"/>
  <c r="M84" i="31"/>
  <c r="N84" i="31" s="1"/>
  <c r="O84" i="31" s="1"/>
  <c r="P84" i="31" s="1"/>
  <c r="J84" i="31"/>
  <c r="J83" i="31"/>
  <c r="M23" i="31"/>
  <c r="N23" i="31" s="1"/>
  <c r="O23" i="31" s="1"/>
  <c r="P23" i="31" s="1"/>
  <c r="J36" i="31"/>
  <c r="L39" i="31"/>
  <c r="J52" i="31"/>
  <c r="L57" i="31"/>
  <c r="M60" i="31"/>
  <c r="N60" i="31" s="1"/>
  <c r="O60" i="31" s="1"/>
  <c r="P60" i="31" s="1"/>
  <c r="J60" i="31"/>
  <c r="J78" i="31"/>
  <c r="M75" i="31"/>
  <c r="N75" i="31" s="1"/>
  <c r="O75" i="31" s="1"/>
  <c r="P75" i="31" s="1"/>
  <c r="J69" i="31"/>
  <c r="M79" i="31"/>
  <c r="N79" i="31" s="1"/>
  <c r="O79" i="31" s="1"/>
  <c r="P79" i="31" s="1"/>
  <c r="J74" i="31"/>
  <c r="M78" i="31"/>
  <c r="N78" i="31" s="1"/>
  <c r="O78" i="31" s="1"/>
  <c r="P78" i="31" s="1"/>
  <c r="M70" i="31"/>
  <c r="N70" i="31" s="1"/>
  <c r="O70" i="31" s="1"/>
  <c r="P70" i="31" s="1"/>
  <c r="M80" i="31"/>
  <c r="N80" i="31" s="1"/>
  <c r="O80" i="31" s="1"/>
  <c r="P80" i="31" s="1"/>
  <c r="M72" i="31"/>
  <c r="N72" i="31" s="1"/>
  <c r="O72" i="31" s="1"/>
  <c r="P72" i="31" s="1"/>
  <c r="M71" i="31"/>
  <c r="N71" i="31" s="1"/>
  <c r="O71" i="31" s="1"/>
  <c r="P71" i="31" s="1"/>
  <c r="J70" i="31"/>
  <c r="J80" i="31"/>
  <c r="J79" i="31"/>
  <c r="M41" i="31"/>
  <c r="N41" i="31" s="1"/>
  <c r="O41" i="31" s="1"/>
  <c r="P41" i="31" s="1"/>
  <c r="J41" i="31"/>
  <c r="AQ42" i="31"/>
  <c r="AR42" i="31" s="1"/>
  <c r="AS42" i="31" s="1"/>
  <c r="AT42" i="31" s="1"/>
  <c r="AU42" i="31" s="1"/>
  <c r="BA4" i="31" s="1"/>
  <c r="BC4" i="31" s="1"/>
  <c r="AM46" i="31"/>
  <c r="AN45" i="31" s="1"/>
  <c r="J73" i="31"/>
  <c r="M73" i="31"/>
  <c r="N73" i="31" s="1"/>
  <c r="O73" i="31" s="1"/>
  <c r="P73" i="31" s="1"/>
  <c r="J77" i="31"/>
  <c r="M82" i="31"/>
  <c r="N82" i="31" s="1"/>
  <c r="O82" i="31" s="1"/>
  <c r="P82" i="31" s="1"/>
  <c r="L88" i="31"/>
  <c r="M87" i="31"/>
  <c r="N87" i="31" s="1"/>
  <c r="O87" i="31" s="1"/>
  <c r="P87" i="31" s="1"/>
  <c r="L87" i="31"/>
  <c r="J88" i="31"/>
  <c r="M89" i="31"/>
  <c r="N89" i="31" s="1"/>
  <c r="O89" i="31" s="1"/>
  <c r="P89" i="31" s="1"/>
  <c r="J93" i="31"/>
  <c r="M52" i="31"/>
  <c r="N52" i="31" s="1"/>
  <c r="O52" i="31" s="1"/>
  <c r="P52" i="31" s="1"/>
  <c r="J53" i="31"/>
  <c r="L69" i="31"/>
  <c r="L76" i="31"/>
  <c r="L80" i="31"/>
  <c r="N69" i="31"/>
  <c r="O69" i="31" s="1"/>
  <c r="L70" i="31"/>
  <c r="M76" i="31"/>
  <c r="N76" i="31" s="1"/>
  <c r="O76" i="31" s="1"/>
  <c r="P76" i="31" s="1"/>
  <c r="L79" i="31"/>
  <c r="J86" i="31"/>
  <c r="M83" i="31"/>
  <c r="N83" i="31" s="1"/>
  <c r="O83" i="31" s="1"/>
  <c r="P83" i="31" s="1"/>
  <c r="J82" i="31"/>
  <c r="M86" i="31"/>
  <c r="N86" i="31" s="1"/>
  <c r="O86" i="31" s="1"/>
  <c r="P86" i="31" s="1"/>
  <c r="J81" i="31"/>
  <c r="L91" i="31"/>
  <c r="L93" i="31"/>
  <c r="M53" i="31"/>
  <c r="N53" i="31" s="1"/>
  <c r="O53" i="31" s="1"/>
  <c r="P53" i="31" s="1"/>
  <c r="L63" i="31"/>
  <c r="J85" i="31"/>
  <c r="J95" i="31"/>
  <c r="M92" i="31"/>
  <c r="N92" i="31" s="1"/>
  <c r="O92" i="31" s="1"/>
  <c r="P92" i="31" s="1"/>
  <c r="J90" i="31"/>
  <c r="L95" i="31"/>
  <c r="J35" i="31"/>
  <c r="AM47" i="31"/>
  <c r="J61" i="31"/>
  <c r="M66" i="31"/>
  <c r="N66" i="31" s="1"/>
  <c r="O66" i="31" s="1"/>
  <c r="P66" i="31" s="1"/>
  <c r="N67" i="31"/>
  <c r="O67" i="31" s="1"/>
  <c r="P67" i="31" s="1"/>
  <c r="L67" i="31"/>
  <c r="J71" i="31"/>
  <c r="L78" i="31"/>
  <c r="M85" i="31"/>
  <c r="N85" i="31" s="1"/>
  <c r="O85" i="31" s="1"/>
  <c r="P85" i="31" s="1"/>
  <c r="J87" i="31"/>
  <c r="N97" i="31"/>
  <c r="O97" i="31" s="1"/>
  <c r="J89" i="31"/>
  <c r="AM43" i="31"/>
  <c r="L47" i="31"/>
  <c r="J55" i="31"/>
  <c r="M54" i="31"/>
  <c r="N54" i="31" s="1"/>
  <c r="O54" i="31" s="1"/>
  <c r="M61" i="31"/>
  <c r="N61" i="31" s="1"/>
  <c r="O61" i="31" s="1"/>
  <c r="P61" i="31" s="1"/>
  <c r="J65" i="31"/>
  <c r="L75" i="31"/>
  <c r="L77" i="31"/>
  <c r="J94" i="31"/>
  <c r="N77" i="31"/>
  <c r="O77" i="31" s="1"/>
  <c r="P77" i="31" s="1"/>
  <c r="N93" i="31"/>
  <c r="O93" i="31" s="1"/>
  <c r="P93" i="31" s="1"/>
  <c r="M94" i="31"/>
  <c r="N94" i="31" s="1"/>
  <c r="O94" i="31" s="1"/>
  <c r="P94" i="31" s="1"/>
  <c r="M90" i="31"/>
  <c r="N90" i="31" s="1"/>
  <c r="O90" i="31" s="1"/>
  <c r="K97" i="30"/>
  <c r="I97" i="30"/>
  <c r="K96" i="30"/>
  <c r="I96" i="30"/>
  <c r="K95" i="30"/>
  <c r="I95" i="30"/>
  <c r="K94" i="30"/>
  <c r="I94" i="30"/>
  <c r="K93" i="30"/>
  <c r="I93" i="30"/>
  <c r="K92" i="30"/>
  <c r="I92" i="30"/>
  <c r="K90" i="30"/>
  <c r="I90" i="30"/>
  <c r="K91" i="30"/>
  <c r="I91" i="30"/>
  <c r="K87" i="30"/>
  <c r="I87" i="30"/>
  <c r="K89" i="30"/>
  <c r="I89" i="30"/>
  <c r="K88" i="30"/>
  <c r="I88" i="30"/>
  <c r="K81" i="30"/>
  <c r="I81" i="30"/>
  <c r="K86" i="30"/>
  <c r="I86" i="30"/>
  <c r="K85" i="30"/>
  <c r="I85" i="30"/>
  <c r="K84" i="30"/>
  <c r="I84" i="30"/>
  <c r="K83" i="30"/>
  <c r="I83" i="30"/>
  <c r="K82" i="30"/>
  <c r="I82" i="30"/>
  <c r="K80" i="30"/>
  <c r="I80" i="30"/>
  <c r="K74" i="30"/>
  <c r="I74" i="30"/>
  <c r="K72" i="30"/>
  <c r="I72" i="30"/>
  <c r="K71" i="30"/>
  <c r="I71" i="30"/>
  <c r="K70" i="30"/>
  <c r="I70" i="30"/>
  <c r="K69" i="30"/>
  <c r="I69" i="30"/>
  <c r="K79" i="30"/>
  <c r="I79" i="30"/>
  <c r="K78" i="30"/>
  <c r="I78" i="30"/>
  <c r="K77" i="30"/>
  <c r="I77" i="30"/>
  <c r="K76" i="30"/>
  <c r="I76" i="30"/>
  <c r="K75" i="30"/>
  <c r="I75" i="30"/>
  <c r="K73" i="30"/>
  <c r="I73" i="30"/>
  <c r="K68" i="30"/>
  <c r="L68" i="30" s="1"/>
  <c r="I68" i="30"/>
  <c r="J68" i="30" s="1"/>
  <c r="K67" i="30"/>
  <c r="I67" i="30"/>
  <c r="K66" i="30"/>
  <c r="I66" i="30"/>
  <c r="K65" i="30"/>
  <c r="I65" i="30"/>
  <c r="K64" i="30"/>
  <c r="I64" i="30"/>
  <c r="K63" i="30"/>
  <c r="I63" i="30"/>
  <c r="K62" i="30"/>
  <c r="I62" i="30"/>
  <c r="K61" i="30"/>
  <c r="I61" i="30"/>
  <c r="K60" i="30"/>
  <c r="I60" i="30"/>
  <c r="K59" i="30"/>
  <c r="I59" i="30"/>
  <c r="K57" i="30"/>
  <c r="I57" i="30"/>
  <c r="K55" i="30"/>
  <c r="I55" i="30"/>
  <c r="K54" i="30"/>
  <c r="I54" i="30"/>
  <c r="K58" i="30"/>
  <c r="I58" i="30"/>
  <c r="K56" i="30"/>
  <c r="I56" i="30"/>
  <c r="K53" i="30"/>
  <c r="I53" i="30"/>
  <c r="K52" i="30"/>
  <c r="I52" i="30"/>
  <c r="K51" i="30"/>
  <c r="I51" i="30"/>
  <c r="AO50" i="30"/>
  <c r="AP50" i="30" s="1"/>
  <c r="AL50" i="30"/>
  <c r="AI50" i="30"/>
  <c r="K50" i="30"/>
  <c r="I50" i="30"/>
  <c r="AO49" i="30"/>
  <c r="AL49" i="30"/>
  <c r="AI49" i="30"/>
  <c r="K49" i="30"/>
  <c r="I49" i="30"/>
  <c r="AO48" i="30"/>
  <c r="AP48" i="30" s="1"/>
  <c r="AL48" i="30"/>
  <c r="AI48" i="30"/>
  <c r="K43" i="30"/>
  <c r="I43" i="30"/>
  <c r="AO47" i="30"/>
  <c r="AL47" i="30"/>
  <c r="AI47" i="30"/>
  <c r="K41" i="30"/>
  <c r="I41" i="30"/>
  <c r="AO46" i="30"/>
  <c r="AL46" i="30"/>
  <c r="AI46" i="30"/>
  <c r="K40" i="30"/>
  <c r="I40" i="30"/>
  <c r="AO45" i="30"/>
  <c r="AL45" i="30"/>
  <c r="AI45" i="30"/>
  <c r="K39" i="30"/>
  <c r="I39" i="30"/>
  <c r="AO44" i="30"/>
  <c r="AL44" i="30"/>
  <c r="AI44" i="30"/>
  <c r="K38" i="30"/>
  <c r="I38" i="30"/>
  <c r="AO43" i="30"/>
  <c r="AL43" i="30"/>
  <c r="AI43" i="30"/>
  <c r="K37" i="30"/>
  <c r="I37" i="30"/>
  <c r="AO42" i="30"/>
  <c r="AP42" i="30" s="1"/>
  <c r="AL42" i="30"/>
  <c r="AI42" i="30"/>
  <c r="K48" i="30"/>
  <c r="I48" i="30"/>
  <c r="AO41" i="30"/>
  <c r="AL41" i="30"/>
  <c r="AI41" i="30"/>
  <c r="K47" i="30"/>
  <c r="I47" i="30"/>
  <c r="AO40" i="30"/>
  <c r="AP40" i="30" s="1"/>
  <c r="AL40" i="30"/>
  <c r="AI40" i="30"/>
  <c r="K46" i="30"/>
  <c r="I46" i="30"/>
  <c r="AO39" i="30"/>
  <c r="AL39" i="30"/>
  <c r="AI39" i="30"/>
  <c r="K45" i="30"/>
  <c r="I45" i="30"/>
  <c r="AO38" i="30"/>
  <c r="AL38" i="30"/>
  <c r="AI38" i="30"/>
  <c r="K44" i="30"/>
  <c r="I44" i="30"/>
  <c r="AO37" i="30"/>
  <c r="AL37" i="30"/>
  <c r="AI37" i="30"/>
  <c r="K42" i="30"/>
  <c r="I42" i="30"/>
  <c r="AO36" i="30"/>
  <c r="AL36" i="30"/>
  <c r="AI36" i="30"/>
  <c r="K34" i="30"/>
  <c r="I34" i="30"/>
  <c r="BD35" i="30"/>
  <c r="AZ35" i="30"/>
  <c r="AO35" i="30"/>
  <c r="AL35" i="30"/>
  <c r="AI35" i="30"/>
  <c r="K33" i="30"/>
  <c r="I33" i="30"/>
  <c r="BD34" i="30"/>
  <c r="AZ34" i="30"/>
  <c r="AO34" i="30"/>
  <c r="AL34" i="30"/>
  <c r="AI34" i="30"/>
  <c r="K36" i="30"/>
  <c r="I36" i="30"/>
  <c r="BD33" i="30"/>
  <c r="AZ33" i="30"/>
  <c r="AO32" i="30"/>
  <c r="AL32" i="30"/>
  <c r="AI32" i="30"/>
  <c r="AM32" i="30" s="1"/>
  <c r="K35" i="30"/>
  <c r="I35" i="30"/>
  <c r="BD32" i="30"/>
  <c r="AZ32" i="30"/>
  <c r="AO33" i="30"/>
  <c r="AL33" i="30"/>
  <c r="AI33" i="30"/>
  <c r="K32" i="30"/>
  <c r="I32" i="30"/>
  <c r="BD31" i="30"/>
  <c r="AZ31" i="30"/>
  <c r="AO31" i="30"/>
  <c r="AL31" i="30"/>
  <c r="AI31" i="30"/>
  <c r="K31" i="30"/>
  <c r="I31" i="30"/>
  <c r="BD30" i="30"/>
  <c r="AZ30" i="30"/>
  <c r="AO30" i="30"/>
  <c r="AL30" i="30"/>
  <c r="AI30" i="30"/>
  <c r="AM30" i="30" s="1"/>
  <c r="K29" i="30"/>
  <c r="I29" i="30"/>
  <c r="BD29" i="30"/>
  <c r="AZ29" i="30"/>
  <c r="AO24" i="30"/>
  <c r="AL24" i="30"/>
  <c r="AI24" i="30"/>
  <c r="K27" i="30"/>
  <c r="I27" i="30"/>
  <c r="BD28" i="30"/>
  <c r="AZ28" i="30"/>
  <c r="AO23" i="30"/>
  <c r="AL23" i="30"/>
  <c r="AI23" i="30"/>
  <c r="K23" i="30"/>
  <c r="I23" i="30"/>
  <c r="BD27" i="30"/>
  <c r="AZ27" i="30"/>
  <c r="AO28" i="30"/>
  <c r="AL28" i="30"/>
  <c r="AI28" i="30"/>
  <c r="K22" i="30"/>
  <c r="I22" i="30"/>
  <c r="BD26" i="30"/>
  <c r="AZ26" i="30"/>
  <c r="AO27" i="30"/>
  <c r="AL27" i="30"/>
  <c r="AI27" i="30"/>
  <c r="K30" i="30"/>
  <c r="I30" i="30"/>
  <c r="BD25" i="30"/>
  <c r="AZ25" i="30"/>
  <c r="AO26" i="30"/>
  <c r="AL26" i="30"/>
  <c r="AI26" i="30"/>
  <c r="K28" i="30"/>
  <c r="I28" i="30"/>
  <c r="BD24" i="30"/>
  <c r="AZ24" i="30"/>
  <c r="AO25" i="30"/>
  <c r="AL25" i="30"/>
  <c r="AI25" i="30"/>
  <c r="K26" i="30"/>
  <c r="I26" i="30"/>
  <c r="BD23" i="30"/>
  <c r="AZ23" i="30"/>
  <c r="AO29" i="30"/>
  <c r="AL29" i="30"/>
  <c r="AI29" i="30"/>
  <c r="K25" i="30"/>
  <c r="I25" i="30"/>
  <c r="BD22" i="30"/>
  <c r="AZ22" i="30"/>
  <c r="AO22" i="30"/>
  <c r="AL22" i="30"/>
  <c r="AI22" i="30"/>
  <c r="AM22" i="30" s="1"/>
  <c r="V22" i="30"/>
  <c r="K24" i="30"/>
  <c r="I24" i="30"/>
  <c r="BD21" i="30"/>
  <c r="AZ21" i="30"/>
  <c r="AO21" i="30"/>
  <c r="AP21" i="30" s="1"/>
  <c r="AL21" i="30"/>
  <c r="AI21" i="30"/>
  <c r="V21" i="30"/>
  <c r="K19" i="30"/>
  <c r="I19" i="30"/>
  <c r="BD20" i="30"/>
  <c r="AZ20" i="30"/>
  <c r="AO20" i="30"/>
  <c r="AL20" i="30"/>
  <c r="AI20" i="30"/>
  <c r="AM20" i="30" s="1"/>
  <c r="V20" i="30"/>
  <c r="K21" i="30"/>
  <c r="I21" i="30"/>
  <c r="BD19" i="30"/>
  <c r="AZ19" i="30"/>
  <c r="AO19" i="30"/>
  <c r="AP19" i="30" s="1"/>
  <c r="AL19" i="30"/>
  <c r="AI19" i="30"/>
  <c r="V19" i="30"/>
  <c r="K20" i="30"/>
  <c r="I20" i="30"/>
  <c r="BD18" i="30"/>
  <c r="AZ18" i="30"/>
  <c r="AO18" i="30"/>
  <c r="AL18" i="30"/>
  <c r="AI18" i="30"/>
  <c r="V18" i="30"/>
  <c r="K18" i="30"/>
  <c r="I18" i="30"/>
  <c r="BD17" i="30"/>
  <c r="AZ17" i="30"/>
  <c r="AO17" i="30"/>
  <c r="AP17" i="30" s="1"/>
  <c r="AL17" i="30"/>
  <c r="AI17" i="30"/>
  <c r="V17" i="30"/>
  <c r="K17" i="30"/>
  <c r="I17" i="30"/>
  <c r="BD16" i="30"/>
  <c r="AZ16" i="30"/>
  <c r="AO16" i="30"/>
  <c r="AP16" i="30" s="1"/>
  <c r="AL16" i="30"/>
  <c r="AI16" i="30"/>
  <c r="V16" i="30"/>
  <c r="K16" i="30"/>
  <c r="I16" i="30"/>
  <c r="BD15" i="30"/>
  <c r="AZ15" i="30"/>
  <c r="AO15" i="30"/>
  <c r="AP15" i="30" s="1"/>
  <c r="AL15" i="30"/>
  <c r="AI15" i="30"/>
  <c r="V15" i="30"/>
  <c r="K15" i="30"/>
  <c r="I15" i="30"/>
  <c r="BD14" i="30"/>
  <c r="AZ14" i="30"/>
  <c r="AO14" i="30"/>
  <c r="AL14" i="30"/>
  <c r="AI14" i="30"/>
  <c r="V14" i="30"/>
  <c r="K14" i="30"/>
  <c r="I14" i="30"/>
  <c r="J14" i="30" s="1"/>
  <c r="BD13" i="30"/>
  <c r="AZ13" i="30"/>
  <c r="AO13" i="30"/>
  <c r="AL13" i="30"/>
  <c r="AI13" i="30"/>
  <c r="V13" i="30"/>
  <c r="K13" i="30"/>
  <c r="I13" i="30"/>
  <c r="BD12" i="30"/>
  <c r="AZ12" i="30"/>
  <c r="AO12" i="30"/>
  <c r="AL12" i="30"/>
  <c r="AI12" i="30"/>
  <c r="V12" i="30"/>
  <c r="K12" i="30"/>
  <c r="I12" i="30"/>
  <c r="BD11" i="30"/>
  <c r="AZ11" i="30"/>
  <c r="AO11" i="30"/>
  <c r="AP11" i="30" s="1"/>
  <c r="AL11" i="30"/>
  <c r="AI11" i="30"/>
  <c r="V11" i="30"/>
  <c r="K11" i="30"/>
  <c r="I11" i="30"/>
  <c r="BD10" i="30"/>
  <c r="AZ10" i="30"/>
  <c r="AO10" i="30"/>
  <c r="AL10" i="30"/>
  <c r="AI10" i="30"/>
  <c r="V10" i="30"/>
  <c r="K10" i="30"/>
  <c r="I10" i="30"/>
  <c r="BD9" i="30"/>
  <c r="AZ9" i="30"/>
  <c r="AO9" i="30"/>
  <c r="AP9" i="30" s="1"/>
  <c r="AL9" i="30"/>
  <c r="AM9" i="30" s="1"/>
  <c r="AI9" i="30"/>
  <c r="V9" i="30"/>
  <c r="K9" i="30"/>
  <c r="I9" i="30"/>
  <c r="BD8" i="30"/>
  <c r="AZ8" i="30"/>
  <c r="AO8" i="30"/>
  <c r="AL8" i="30"/>
  <c r="AI8" i="30"/>
  <c r="V8" i="30"/>
  <c r="K8" i="30"/>
  <c r="I8" i="30"/>
  <c r="BD7" i="30"/>
  <c r="AZ7" i="30"/>
  <c r="AO7" i="30"/>
  <c r="AP7" i="30" s="1"/>
  <c r="AL7" i="30"/>
  <c r="AI7" i="30"/>
  <c r="V7" i="30"/>
  <c r="K7" i="30"/>
  <c r="I7" i="30"/>
  <c r="BD6" i="30"/>
  <c r="AZ6" i="30"/>
  <c r="AO6" i="30"/>
  <c r="AP6" i="30" s="1"/>
  <c r="AL6" i="30"/>
  <c r="AI6" i="30"/>
  <c r="V6" i="30"/>
  <c r="K6" i="30"/>
  <c r="I6" i="30"/>
  <c r="BD5" i="30"/>
  <c r="AZ5" i="30"/>
  <c r="AO5" i="30"/>
  <c r="AP5" i="30" s="1"/>
  <c r="AL5" i="30"/>
  <c r="AI5" i="30"/>
  <c r="V5" i="30"/>
  <c r="K5" i="30"/>
  <c r="L5" i="30" s="1"/>
  <c r="I5" i="30"/>
  <c r="BD4" i="30"/>
  <c r="AZ4" i="30"/>
  <c r="AO4" i="30"/>
  <c r="AP4" i="30" s="1"/>
  <c r="AL4" i="30"/>
  <c r="AI4" i="30"/>
  <c r="V4" i="30"/>
  <c r="K4" i="30"/>
  <c r="I4" i="30"/>
  <c r="BD3" i="30"/>
  <c r="AZ3" i="30"/>
  <c r="AO3" i="30"/>
  <c r="AL3" i="30"/>
  <c r="AI3" i="30"/>
  <c r="V3" i="30"/>
  <c r="K3" i="30"/>
  <c r="I3" i="30"/>
  <c r="K97" i="29"/>
  <c r="I97" i="29"/>
  <c r="K96" i="29"/>
  <c r="I96" i="29"/>
  <c r="K95" i="29"/>
  <c r="I95" i="29"/>
  <c r="K94" i="29"/>
  <c r="I94" i="29"/>
  <c r="K93" i="29"/>
  <c r="I93" i="29"/>
  <c r="K92" i="29"/>
  <c r="I92" i="29"/>
  <c r="K90" i="29"/>
  <c r="I90" i="29"/>
  <c r="K91" i="29"/>
  <c r="I91" i="29"/>
  <c r="K89" i="29"/>
  <c r="I89" i="29"/>
  <c r="K88" i="29"/>
  <c r="I88" i="29"/>
  <c r="K87" i="29"/>
  <c r="I87" i="29"/>
  <c r="K83" i="29"/>
  <c r="I83" i="29"/>
  <c r="K86" i="29"/>
  <c r="I86" i="29"/>
  <c r="K85" i="29"/>
  <c r="I85" i="29"/>
  <c r="K84" i="29"/>
  <c r="I84" i="29"/>
  <c r="K82" i="29"/>
  <c r="I82" i="29"/>
  <c r="K81" i="29"/>
  <c r="I81" i="29"/>
  <c r="K79" i="29"/>
  <c r="I79" i="29"/>
  <c r="K75" i="29"/>
  <c r="I75" i="29"/>
  <c r="K74" i="29"/>
  <c r="I74" i="29"/>
  <c r="K73" i="29"/>
  <c r="I73" i="29"/>
  <c r="K72" i="29"/>
  <c r="I72" i="29"/>
  <c r="K71" i="29"/>
  <c r="I71" i="29"/>
  <c r="K70" i="29"/>
  <c r="I70" i="29"/>
  <c r="K69" i="29"/>
  <c r="I69" i="29"/>
  <c r="K80" i="29"/>
  <c r="I80" i="29"/>
  <c r="K78" i="29"/>
  <c r="I78" i="29"/>
  <c r="K77" i="29"/>
  <c r="I77" i="29"/>
  <c r="K76" i="29"/>
  <c r="I76" i="29"/>
  <c r="K68" i="29"/>
  <c r="L68" i="29" s="1"/>
  <c r="I68" i="29"/>
  <c r="K67" i="29"/>
  <c r="I67" i="29"/>
  <c r="K66" i="29"/>
  <c r="I66" i="29"/>
  <c r="K65" i="29"/>
  <c r="I65" i="29"/>
  <c r="K64" i="29"/>
  <c r="I64" i="29"/>
  <c r="K63" i="29"/>
  <c r="I63" i="29"/>
  <c r="K62" i="29"/>
  <c r="I62" i="29"/>
  <c r="K61" i="29"/>
  <c r="I61" i="29"/>
  <c r="K60" i="29"/>
  <c r="I60" i="29"/>
  <c r="K59" i="29"/>
  <c r="I59" i="29"/>
  <c r="K55" i="29"/>
  <c r="I55" i="29"/>
  <c r="K58" i="29"/>
  <c r="I58" i="29"/>
  <c r="K54" i="29"/>
  <c r="I54" i="29"/>
  <c r="K57" i="29"/>
  <c r="I57" i="29"/>
  <c r="K56" i="29"/>
  <c r="I56" i="29"/>
  <c r="K53" i="29"/>
  <c r="I53" i="29"/>
  <c r="K52" i="29"/>
  <c r="I52" i="29"/>
  <c r="K51" i="29"/>
  <c r="I51" i="29"/>
  <c r="AO50" i="29"/>
  <c r="AP50" i="29" s="1"/>
  <c r="AL50" i="29"/>
  <c r="AI50" i="29"/>
  <c r="K50" i="29"/>
  <c r="I50" i="29"/>
  <c r="AO49" i="29"/>
  <c r="AP49" i="29" s="1"/>
  <c r="AL49" i="29"/>
  <c r="AI49" i="29"/>
  <c r="K48" i="29"/>
  <c r="I48" i="29"/>
  <c r="AO48" i="29"/>
  <c r="AP48" i="29" s="1"/>
  <c r="AL48" i="29"/>
  <c r="AI48" i="29"/>
  <c r="K44" i="29"/>
  <c r="I44" i="29"/>
  <c r="AO47" i="29"/>
  <c r="AP47" i="29" s="1"/>
  <c r="AL47" i="29"/>
  <c r="AI47" i="29"/>
  <c r="K43" i="29"/>
  <c r="I43" i="29"/>
  <c r="AO46" i="29"/>
  <c r="AL46" i="29"/>
  <c r="AI46" i="29"/>
  <c r="K42" i="29"/>
  <c r="I42" i="29"/>
  <c r="AO45" i="29"/>
  <c r="AL45" i="29"/>
  <c r="AI45" i="29"/>
  <c r="K41" i="29"/>
  <c r="I41" i="29"/>
  <c r="AO44" i="29"/>
  <c r="AL44" i="29"/>
  <c r="AI44" i="29"/>
  <c r="K40" i="29"/>
  <c r="I40" i="29"/>
  <c r="AO43" i="29"/>
  <c r="AP43" i="29" s="1"/>
  <c r="AL43" i="29"/>
  <c r="AI43" i="29"/>
  <c r="K39" i="29"/>
  <c r="I39" i="29"/>
  <c r="AO42" i="29"/>
  <c r="AP42" i="29" s="1"/>
  <c r="AL42" i="29"/>
  <c r="AI42" i="29"/>
  <c r="K38" i="29"/>
  <c r="I38" i="29"/>
  <c r="AO41" i="29"/>
  <c r="AP41" i="29" s="1"/>
  <c r="AL41" i="29"/>
  <c r="AI41" i="29"/>
  <c r="K37" i="29"/>
  <c r="I37" i="29"/>
  <c r="AO40" i="29"/>
  <c r="AP40" i="29" s="1"/>
  <c r="AL40" i="29"/>
  <c r="AI40" i="29"/>
  <c r="K49" i="29"/>
  <c r="I49" i="29"/>
  <c r="AO39" i="29"/>
  <c r="AP39" i="29" s="1"/>
  <c r="AL39" i="29"/>
  <c r="AI39" i="29"/>
  <c r="K47" i="29"/>
  <c r="I47" i="29"/>
  <c r="AO38" i="29"/>
  <c r="AL38" i="29"/>
  <c r="AI38" i="29"/>
  <c r="K46" i="29"/>
  <c r="I46" i="29"/>
  <c r="AO37" i="29"/>
  <c r="AL37" i="29"/>
  <c r="AI37" i="29"/>
  <c r="K45" i="29"/>
  <c r="I45" i="29"/>
  <c r="AO36" i="29"/>
  <c r="AL36" i="29"/>
  <c r="AI36" i="29"/>
  <c r="K36" i="29"/>
  <c r="I36" i="29"/>
  <c r="BD35" i="29"/>
  <c r="AZ35" i="29"/>
  <c r="AO35" i="29"/>
  <c r="AL35" i="29"/>
  <c r="AI35" i="29"/>
  <c r="K35" i="29"/>
  <c r="I35" i="29"/>
  <c r="BD34" i="29"/>
  <c r="AZ34" i="29"/>
  <c r="AO34" i="29"/>
  <c r="AL34" i="29"/>
  <c r="AI34" i="29"/>
  <c r="K34" i="29"/>
  <c r="I34" i="29"/>
  <c r="BD33" i="29"/>
  <c r="AZ33" i="29"/>
  <c r="AO32" i="29"/>
  <c r="AL32" i="29"/>
  <c r="AI32" i="29"/>
  <c r="K33" i="29"/>
  <c r="I33" i="29"/>
  <c r="BD32" i="29"/>
  <c r="AZ32" i="29"/>
  <c r="AO33" i="29"/>
  <c r="AL33" i="29"/>
  <c r="AI33" i="29"/>
  <c r="K32" i="29"/>
  <c r="I32" i="29"/>
  <c r="BD31" i="29"/>
  <c r="AZ31" i="29"/>
  <c r="AO31" i="29"/>
  <c r="AP31" i="29" s="1"/>
  <c r="AL31" i="29"/>
  <c r="AI31" i="29"/>
  <c r="K31" i="29"/>
  <c r="I31" i="29"/>
  <c r="BD30" i="29"/>
  <c r="AZ30" i="29"/>
  <c r="AO30" i="29"/>
  <c r="AL30" i="29"/>
  <c r="AI30" i="29"/>
  <c r="K30" i="29"/>
  <c r="I30" i="29"/>
  <c r="BD29" i="29"/>
  <c r="AZ29" i="29"/>
  <c r="AO23" i="29"/>
  <c r="AL23" i="29"/>
  <c r="AI23" i="29"/>
  <c r="K29" i="29"/>
  <c r="I29" i="29"/>
  <c r="BD28" i="29"/>
  <c r="AZ28" i="29"/>
  <c r="AO27" i="29"/>
  <c r="AL27" i="29"/>
  <c r="AI27" i="29"/>
  <c r="K24" i="29"/>
  <c r="I24" i="29"/>
  <c r="BD27" i="29"/>
  <c r="AZ27" i="29"/>
  <c r="AO26" i="29"/>
  <c r="AL26" i="29"/>
  <c r="AI26" i="29"/>
  <c r="K28" i="29"/>
  <c r="I28" i="29"/>
  <c r="BD26" i="29"/>
  <c r="AZ26" i="29"/>
  <c r="AO25" i="29"/>
  <c r="AL25" i="29"/>
  <c r="AI25" i="29"/>
  <c r="K27" i="29"/>
  <c r="I27" i="29"/>
  <c r="BD25" i="29"/>
  <c r="AZ25" i="29"/>
  <c r="AO24" i="29"/>
  <c r="AL24" i="29"/>
  <c r="AI24" i="29"/>
  <c r="K26" i="29"/>
  <c r="I26" i="29"/>
  <c r="BD24" i="29"/>
  <c r="AZ24" i="29"/>
  <c r="AO29" i="29"/>
  <c r="AL29" i="29"/>
  <c r="AI29" i="29"/>
  <c r="K25" i="29"/>
  <c r="I25" i="29"/>
  <c r="BD23" i="29"/>
  <c r="AZ23" i="29"/>
  <c r="AO28" i="29"/>
  <c r="AL28" i="29"/>
  <c r="AI28" i="29"/>
  <c r="K23" i="29"/>
  <c r="I23" i="29"/>
  <c r="BD22" i="29"/>
  <c r="AZ22" i="29"/>
  <c r="AO22" i="29"/>
  <c r="AP22" i="29" s="1"/>
  <c r="AL22" i="29"/>
  <c r="AI22" i="29"/>
  <c r="V22" i="29"/>
  <c r="K22" i="29"/>
  <c r="I22" i="29"/>
  <c r="BD21" i="29"/>
  <c r="AZ21" i="29"/>
  <c r="AO21" i="29"/>
  <c r="AP21" i="29" s="1"/>
  <c r="AL21" i="29"/>
  <c r="AI21" i="29"/>
  <c r="V21" i="29"/>
  <c r="K20" i="29"/>
  <c r="I20" i="29"/>
  <c r="BD20" i="29"/>
  <c r="AZ20" i="29"/>
  <c r="AO20" i="29"/>
  <c r="AP20" i="29" s="1"/>
  <c r="AL20" i="29"/>
  <c r="AI20" i="29"/>
  <c r="V20" i="29"/>
  <c r="K19" i="29"/>
  <c r="I19" i="29"/>
  <c r="BD19" i="29"/>
  <c r="AZ19" i="29"/>
  <c r="AO19" i="29"/>
  <c r="AL19" i="29"/>
  <c r="AI19" i="29"/>
  <c r="V19" i="29"/>
  <c r="K21" i="29"/>
  <c r="I21" i="29"/>
  <c r="BD18" i="29"/>
  <c r="AZ18" i="29"/>
  <c r="AO18" i="29"/>
  <c r="AP18" i="29" s="1"/>
  <c r="AL18" i="29"/>
  <c r="AI18" i="29"/>
  <c r="V18" i="29"/>
  <c r="K18" i="29"/>
  <c r="I18" i="29"/>
  <c r="BD17" i="29"/>
  <c r="AZ17" i="29"/>
  <c r="AO17" i="29"/>
  <c r="AP17" i="29" s="1"/>
  <c r="AL17" i="29"/>
  <c r="AI17" i="29"/>
  <c r="V17" i="29"/>
  <c r="K17" i="29"/>
  <c r="I17" i="29"/>
  <c r="BD16" i="29"/>
  <c r="AZ16" i="29"/>
  <c r="AO16" i="29"/>
  <c r="AP16" i="29" s="1"/>
  <c r="AL16" i="29"/>
  <c r="AI16" i="29"/>
  <c r="V16" i="29"/>
  <c r="K16" i="29"/>
  <c r="I16" i="29"/>
  <c r="J17" i="29" s="1"/>
  <c r="BD15" i="29"/>
  <c r="AZ15" i="29"/>
  <c r="AO15" i="29"/>
  <c r="AP15" i="29" s="1"/>
  <c r="AL15" i="29"/>
  <c r="AI15" i="29"/>
  <c r="V15" i="29"/>
  <c r="K15" i="29"/>
  <c r="I15" i="29"/>
  <c r="BD14" i="29"/>
  <c r="AZ14" i="29"/>
  <c r="AO14" i="29"/>
  <c r="AL14" i="29"/>
  <c r="AI14" i="29"/>
  <c r="V14" i="29"/>
  <c r="K14" i="29"/>
  <c r="I14" i="29"/>
  <c r="BD13" i="29"/>
  <c r="AZ13" i="29"/>
  <c r="AO13" i="29"/>
  <c r="AL13" i="29"/>
  <c r="AI13" i="29"/>
  <c r="V13" i="29"/>
  <c r="K13" i="29"/>
  <c r="I13" i="29"/>
  <c r="BD12" i="29"/>
  <c r="AZ12" i="29"/>
  <c r="AO12" i="29"/>
  <c r="AL12" i="29"/>
  <c r="AI12" i="29"/>
  <c r="V12" i="29"/>
  <c r="K12" i="29"/>
  <c r="I12" i="29"/>
  <c r="BD11" i="29"/>
  <c r="AZ11" i="29"/>
  <c r="AO11" i="29"/>
  <c r="AP11" i="29" s="1"/>
  <c r="AL11" i="29"/>
  <c r="AI11" i="29"/>
  <c r="V11" i="29"/>
  <c r="K11" i="29"/>
  <c r="I11" i="29"/>
  <c r="J11" i="29" s="1"/>
  <c r="BD10" i="29"/>
  <c r="AZ10" i="29"/>
  <c r="AO10" i="29"/>
  <c r="AL10" i="29"/>
  <c r="AI10" i="29"/>
  <c r="V10" i="29"/>
  <c r="K10" i="29"/>
  <c r="I10" i="29"/>
  <c r="BD9" i="29"/>
  <c r="AZ9" i="29"/>
  <c r="AO9" i="29"/>
  <c r="AP9" i="29" s="1"/>
  <c r="AL9" i="29"/>
  <c r="AI9" i="29"/>
  <c r="V9" i="29"/>
  <c r="K9" i="29"/>
  <c r="I9" i="29"/>
  <c r="BD8" i="29"/>
  <c r="AZ8" i="29"/>
  <c r="AO8" i="29"/>
  <c r="AP8" i="29" s="1"/>
  <c r="AL8" i="29"/>
  <c r="AI8" i="29"/>
  <c r="V8" i="29"/>
  <c r="K8" i="29"/>
  <c r="I8" i="29"/>
  <c r="BD7" i="29"/>
  <c r="AZ7" i="29"/>
  <c r="AO7" i="29"/>
  <c r="AP7" i="29" s="1"/>
  <c r="AL7" i="29"/>
  <c r="AI7" i="29"/>
  <c r="V7" i="29"/>
  <c r="K7" i="29"/>
  <c r="I7" i="29"/>
  <c r="BD6" i="29"/>
  <c r="AZ6" i="29"/>
  <c r="AO6" i="29"/>
  <c r="AP6" i="29" s="1"/>
  <c r="AL6" i="29"/>
  <c r="AI6" i="29"/>
  <c r="V6" i="29"/>
  <c r="K6" i="29"/>
  <c r="I6" i="29"/>
  <c r="BD5" i="29"/>
  <c r="AZ5" i="29"/>
  <c r="AO5" i="29"/>
  <c r="AP5" i="29" s="1"/>
  <c r="AL5" i="29"/>
  <c r="AI5" i="29"/>
  <c r="V5" i="29"/>
  <c r="K5" i="29"/>
  <c r="I5" i="29"/>
  <c r="BD4" i="29"/>
  <c r="AZ4" i="29"/>
  <c r="AO4" i="29"/>
  <c r="AP4" i="29" s="1"/>
  <c r="AL4" i="29"/>
  <c r="AI4" i="29"/>
  <c r="V4" i="29"/>
  <c r="K4" i="29"/>
  <c r="I4" i="29"/>
  <c r="BD3" i="29"/>
  <c r="AZ3" i="29"/>
  <c r="AO3" i="29"/>
  <c r="AL3" i="29"/>
  <c r="AI3" i="29"/>
  <c r="V3" i="29"/>
  <c r="K3" i="29"/>
  <c r="I3" i="29"/>
  <c r="K97" i="28"/>
  <c r="I97" i="28"/>
  <c r="K96" i="28"/>
  <c r="I96" i="28"/>
  <c r="K90" i="28"/>
  <c r="I90" i="28"/>
  <c r="K91" i="28"/>
  <c r="I91" i="28"/>
  <c r="K95" i="28"/>
  <c r="I95" i="28"/>
  <c r="K94" i="28"/>
  <c r="I94" i="28"/>
  <c r="K93" i="28"/>
  <c r="I93" i="28"/>
  <c r="K92" i="28"/>
  <c r="I92" i="28"/>
  <c r="K88" i="28"/>
  <c r="I88" i="28"/>
  <c r="K87" i="28"/>
  <c r="I87" i="28"/>
  <c r="K89" i="28"/>
  <c r="I89" i="28"/>
  <c r="K84" i="28"/>
  <c r="I84" i="28"/>
  <c r="K82" i="28"/>
  <c r="I82" i="28"/>
  <c r="K83" i="28"/>
  <c r="I83" i="28"/>
  <c r="K81" i="28"/>
  <c r="I81" i="28"/>
  <c r="K85" i="28"/>
  <c r="I85" i="28"/>
  <c r="K86" i="28"/>
  <c r="I86" i="28"/>
  <c r="K76" i="28"/>
  <c r="I76" i="28"/>
  <c r="K80" i="28"/>
  <c r="I80" i="28"/>
  <c r="K73" i="28"/>
  <c r="I73" i="28"/>
  <c r="K71" i="28"/>
  <c r="I71" i="28"/>
  <c r="K78" i="28"/>
  <c r="I78" i="28"/>
  <c r="K77" i="28"/>
  <c r="I77" i="28"/>
  <c r="K75" i="28"/>
  <c r="I75" i="28"/>
  <c r="K74" i="28"/>
  <c r="I74" i="28"/>
  <c r="K79" i="28"/>
  <c r="I79" i="28"/>
  <c r="K72" i="28"/>
  <c r="I72" i="28"/>
  <c r="K70" i="28"/>
  <c r="I70" i="28"/>
  <c r="K69" i="28"/>
  <c r="I69" i="28"/>
  <c r="K68" i="28"/>
  <c r="I68" i="28"/>
  <c r="J68" i="28" s="1"/>
  <c r="K66" i="28"/>
  <c r="I66" i="28"/>
  <c r="K67" i="28"/>
  <c r="I67" i="28"/>
  <c r="K65" i="28"/>
  <c r="I65" i="28"/>
  <c r="K55" i="28"/>
  <c r="I55" i="28"/>
  <c r="K58" i="28"/>
  <c r="I58" i="28"/>
  <c r="K64" i="28"/>
  <c r="I64" i="28"/>
  <c r="K63" i="28"/>
  <c r="I63" i="28"/>
  <c r="K62" i="28"/>
  <c r="I62" i="28"/>
  <c r="K54" i="28"/>
  <c r="I54" i="28"/>
  <c r="K56" i="28"/>
  <c r="I56" i="28"/>
  <c r="K61" i="28"/>
  <c r="I61" i="28"/>
  <c r="K60" i="28"/>
  <c r="I60" i="28"/>
  <c r="K59" i="28"/>
  <c r="I59" i="28"/>
  <c r="K57" i="28"/>
  <c r="I57" i="28"/>
  <c r="K52" i="28"/>
  <c r="I52" i="28"/>
  <c r="K51" i="28"/>
  <c r="I51" i="28"/>
  <c r="K50" i="28"/>
  <c r="I50" i="28"/>
  <c r="AO50" i="28"/>
  <c r="AP50" i="28" s="1"/>
  <c r="AL50" i="28"/>
  <c r="AI50" i="28"/>
  <c r="K53" i="28"/>
  <c r="I53" i="28"/>
  <c r="AO49" i="28"/>
  <c r="AP49" i="28" s="1"/>
  <c r="AL49" i="28"/>
  <c r="AI49" i="28"/>
  <c r="K44" i="28"/>
  <c r="I44" i="28"/>
  <c r="AO48" i="28"/>
  <c r="AP48" i="28" s="1"/>
  <c r="AL48" i="28"/>
  <c r="AI48" i="28"/>
  <c r="K49" i="28"/>
  <c r="I49" i="28"/>
  <c r="AO47" i="28"/>
  <c r="AP47" i="28" s="1"/>
  <c r="AL47" i="28"/>
  <c r="AI47" i="28"/>
  <c r="K41" i="28"/>
  <c r="I41" i="28"/>
  <c r="AO46" i="28"/>
  <c r="AL46" i="28"/>
  <c r="AI46" i="28"/>
  <c r="K48" i="28"/>
  <c r="I48" i="28"/>
  <c r="AO45" i="28"/>
  <c r="AL45" i="28"/>
  <c r="AI45" i="28"/>
  <c r="K39" i="28"/>
  <c r="I39" i="28"/>
  <c r="AO44" i="28"/>
  <c r="AL44" i="28"/>
  <c r="AI44" i="28"/>
  <c r="K46" i="28"/>
  <c r="I46" i="28"/>
  <c r="AO43" i="28"/>
  <c r="AP43" i="28" s="1"/>
  <c r="AL43" i="28"/>
  <c r="AI43" i="28"/>
  <c r="K45" i="28"/>
  <c r="I45" i="28"/>
  <c r="AO42" i="28"/>
  <c r="AP42" i="28" s="1"/>
  <c r="AL42" i="28"/>
  <c r="AI42" i="28"/>
  <c r="K43" i="28"/>
  <c r="I43" i="28"/>
  <c r="AO41" i="28"/>
  <c r="AL41" i="28"/>
  <c r="AI41" i="28"/>
  <c r="K42" i="28"/>
  <c r="I42" i="28"/>
  <c r="AO40" i="28"/>
  <c r="AL40" i="28"/>
  <c r="AI40" i="28"/>
  <c r="K47" i="28"/>
  <c r="I47" i="28"/>
  <c r="AO39" i="28"/>
  <c r="AL39" i="28"/>
  <c r="AI39" i="28"/>
  <c r="K40" i="28"/>
  <c r="I40" i="28"/>
  <c r="AO38" i="28"/>
  <c r="AL38" i="28"/>
  <c r="AI38" i="28"/>
  <c r="K38" i="28"/>
  <c r="I38" i="28"/>
  <c r="AO37" i="28"/>
  <c r="AL37" i="28"/>
  <c r="AI37" i="28"/>
  <c r="K37" i="28"/>
  <c r="I37" i="28"/>
  <c r="AO34" i="28"/>
  <c r="AL34" i="28"/>
  <c r="AI34" i="28"/>
  <c r="K35" i="28"/>
  <c r="I35" i="28"/>
  <c r="BD35" i="28"/>
  <c r="AZ35" i="28"/>
  <c r="AO36" i="28"/>
  <c r="AL36" i="28"/>
  <c r="AI36" i="28"/>
  <c r="K34" i="28"/>
  <c r="I34" i="28"/>
  <c r="BD34" i="28"/>
  <c r="AZ34" i="28"/>
  <c r="AO35" i="28"/>
  <c r="AL35" i="28"/>
  <c r="AI35" i="28"/>
  <c r="K33" i="28"/>
  <c r="I33" i="28"/>
  <c r="BD33" i="28"/>
  <c r="AZ33" i="28"/>
  <c r="AO32" i="28"/>
  <c r="AL32" i="28"/>
  <c r="AI32" i="28"/>
  <c r="K36" i="28"/>
  <c r="I36" i="28"/>
  <c r="BD32" i="28"/>
  <c r="AZ32" i="28"/>
  <c r="AO33" i="28"/>
  <c r="AL33" i="28"/>
  <c r="AI33" i="28"/>
  <c r="K32" i="28"/>
  <c r="I32" i="28"/>
  <c r="BD31" i="28"/>
  <c r="AZ31" i="28"/>
  <c r="AO31" i="28"/>
  <c r="AP31" i="28" s="1"/>
  <c r="AL31" i="28"/>
  <c r="AI31" i="28"/>
  <c r="K31" i="28"/>
  <c r="I31" i="28"/>
  <c r="BD30" i="28"/>
  <c r="AZ30" i="28"/>
  <c r="AO24" i="28"/>
  <c r="AL24" i="28"/>
  <c r="AI24" i="28"/>
  <c r="K25" i="28"/>
  <c r="I25" i="28"/>
  <c r="BD29" i="28"/>
  <c r="AZ29" i="28"/>
  <c r="AO23" i="28"/>
  <c r="AL23" i="28"/>
  <c r="AI23" i="28"/>
  <c r="K23" i="28"/>
  <c r="I23" i="28"/>
  <c r="BD28" i="28"/>
  <c r="AZ28" i="28"/>
  <c r="AO28" i="28"/>
  <c r="AL28" i="28"/>
  <c r="AI28" i="28"/>
  <c r="K27" i="28"/>
  <c r="I27" i="28"/>
  <c r="BD27" i="28"/>
  <c r="AZ27" i="28"/>
  <c r="AO27" i="28"/>
  <c r="AL27" i="28"/>
  <c r="AI27" i="28"/>
  <c r="K30" i="28"/>
  <c r="I30" i="28"/>
  <c r="BD26" i="28"/>
  <c r="AZ26" i="28"/>
  <c r="AO26" i="28"/>
  <c r="AL26" i="28"/>
  <c r="AI26" i="28"/>
  <c r="K24" i="28"/>
  <c r="I24" i="28"/>
  <c r="BD25" i="28"/>
  <c r="AZ25" i="28"/>
  <c r="AO30" i="28"/>
  <c r="AL30" i="28"/>
  <c r="AI30" i="28"/>
  <c r="K29" i="28"/>
  <c r="I29" i="28"/>
  <c r="BD24" i="28"/>
  <c r="AZ24" i="28"/>
  <c r="AO25" i="28"/>
  <c r="AL25" i="28"/>
  <c r="AI25" i="28"/>
  <c r="K22" i="28"/>
  <c r="I22" i="28"/>
  <c r="BD23" i="28"/>
  <c r="AZ23" i="28"/>
  <c r="AO29" i="28"/>
  <c r="AL29" i="28"/>
  <c r="AI29" i="28"/>
  <c r="K26" i="28"/>
  <c r="I26" i="28"/>
  <c r="BD22" i="28"/>
  <c r="AZ22" i="28"/>
  <c r="AO22" i="28"/>
  <c r="AL22" i="28"/>
  <c r="AI22" i="28"/>
  <c r="V22" i="28"/>
  <c r="K28" i="28"/>
  <c r="I28" i="28"/>
  <c r="BD21" i="28"/>
  <c r="AZ21" i="28"/>
  <c r="AO21" i="28"/>
  <c r="AP21" i="28" s="1"/>
  <c r="AL21" i="28"/>
  <c r="AI21" i="28"/>
  <c r="V21" i="28"/>
  <c r="K19" i="28"/>
  <c r="I19" i="28"/>
  <c r="BD20" i="28"/>
  <c r="AZ20" i="28"/>
  <c r="AO20" i="28"/>
  <c r="AP20" i="28" s="1"/>
  <c r="AL20" i="28"/>
  <c r="AI20" i="28"/>
  <c r="V20" i="28"/>
  <c r="K21" i="28"/>
  <c r="I21" i="28"/>
  <c r="BD19" i="28"/>
  <c r="AZ19" i="28"/>
  <c r="AO19" i="28"/>
  <c r="AP19" i="28" s="1"/>
  <c r="AL19" i="28"/>
  <c r="AI19" i="28"/>
  <c r="V19" i="28"/>
  <c r="K20" i="28"/>
  <c r="I20" i="28"/>
  <c r="BD18" i="28"/>
  <c r="AZ18" i="28"/>
  <c r="AO18" i="28"/>
  <c r="AP18" i="28" s="1"/>
  <c r="AL18" i="28"/>
  <c r="AI18" i="28"/>
  <c r="V18" i="28"/>
  <c r="K18" i="28"/>
  <c r="I18" i="28"/>
  <c r="BD17" i="28"/>
  <c r="AZ17" i="28"/>
  <c r="AO17" i="28"/>
  <c r="AL17" i="28"/>
  <c r="AI17" i="28"/>
  <c r="V17" i="28"/>
  <c r="K16" i="28"/>
  <c r="I16" i="28"/>
  <c r="BD16" i="28"/>
  <c r="AZ16" i="28"/>
  <c r="AO16" i="28"/>
  <c r="AP16" i="28" s="1"/>
  <c r="AL16" i="28"/>
  <c r="AI16" i="28"/>
  <c r="V16" i="28"/>
  <c r="K17" i="28"/>
  <c r="I17" i="28"/>
  <c r="BD15" i="28"/>
  <c r="AZ15" i="28"/>
  <c r="AO15" i="28"/>
  <c r="AL15" i="28"/>
  <c r="AI15" i="28"/>
  <c r="V15" i="28"/>
  <c r="K14" i="28"/>
  <c r="I14" i="28"/>
  <c r="BD14" i="28"/>
  <c r="AZ14" i="28"/>
  <c r="AO14" i="28"/>
  <c r="AL14" i="28"/>
  <c r="AI14" i="28"/>
  <c r="V14" i="28"/>
  <c r="K15" i="28"/>
  <c r="I15" i="28"/>
  <c r="BD13" i="28"/>
  <c r="AZ13" i="28"/>
  <c r="AO13" i="28"/>
  <c r="AL13" i="28"/>
  <c r="AI13" i="28"/>
  <c r="V13" i="28"/>
  <c r="K11" i="28"/>
  <c r="I11" i="28"/>
  <c r="BD12" i="28"/>
  <c r="AZ12" i="28"/>
  <c r="AO12" i="28"/>
  <c r="AL12" i="28"/>
  <c r="AI12" i="28"/>
  <c r="V12" i="28"/>
  <c r="K13" i="28"/>
  <c r="I13" i="28"/>
  <c r="BD11" i="28"/>
  <c r="AZ11" i="28"/>
  <c r="AO11" i="28"/>
  <c r="AL11" i="28"/>
  <c r="AI11" i="28"/>
  <c r="V11" i="28"/>
  <c r="K12" i="28"/>
  <c r="L12" i="28" s="1"/>
  <c r="I12" i="28"/>
  <c r="BD10" i="28"/>
  <c r="AZ10" i="28"/>
  <c r="AO10" i="28"/>
  <c r="AP10" i="28" s="1"/>
  <c r="AL10" i="28"/>
  <c r="AI10" i="28"/>
  <c r="V10" i="28"/>
  <c r="K7" i="28"/>
  <c r="I7" i="28"/>
  <c r="BD9" i="28"/>
  <c r="AZ9" i="28"/>
  <c r="AO9" i="28"/>
  <c r="AL9" i="28"/>
  <c r="AI9" i="28"/>
  <c r="V9" i="28"/>
  <c r="K10" i="28"/>
  <c r="I10" i="28"/>
  <c r="BD8" i="28"/>
  <c r="AZ8" i="28"/>
  <c r="AO8" i="28"/>
  <c r="AP8" i="28" s="1"/>
  <c r="AL8" i="28"/>
  <c r="AI8" i="28"/>
  <c r="V8" i="28"/>
  <c r="K9" i="28"/>
  <c r="I9" i="28"/>
  <c r="BD7" i="28"/>
  <c r="AZ7" i="28"/>
  <c r="AO7" i="28"/>
  <c r="AP7" i="28" s="1"/>
  <c r="AL7" i="28"/>
  <c r="AI7" i="28"/>
  <c r="V7" i="28"/>
  <c r="K8" i="28"/>
  <c r="I8" i="28"/>
  <c r="BD6" i="28"/>
  <c r="AZ6" i="28"/>
  <c r="AO6" i="28"/>
  <c r="AP6" i="28" s="1"/>
  <c r="AL6" i="28"/>
  <c r="AI6" i="28"/>
  <c r="V6" i="28"/>
  <c r="K5" i="28"/>
  <c r="I5" i="28"/>
  <c r="BD5" i="28"/>
  <c r="AZ5" i="28"/>
  <c r="AO5" i="28"/>
  <c r="AP5" i="28" s="1"/>
  <c r="AL5" i="28"/>
  <c r="AI5" i="28"/>
  <c r="V5" i="28"/>
  <c r="K6" i="28"/>
  <c r="L6" i="28" s="1"/>
  <c r="I6" i="28"/>
  <c r="BD4" i="28"/>
  <c r="AZ4" i="28"/>
  <c r="AO4" i="28"/>
  <c r="AP4" i="28" s="1"/>
  <c r="AL4" i="28"/>
  <c r="AI4" i="28"/>
  <c r="V4" i="28"/>
  <c r="K4" i="28"/>
  <c r="I4" i="28"/>
  <c r="BD3" i="28"/>
  <c r="AZ3" i="28"/>
  <c r="AO3" i="28"/>
  <c r="AL3" i="28"/>
  <c r="AI3" i="28"/>
  <c r="V3" i="28"/>
  <c r="K3" i="28"/>
  <c r="I3" i="28"/>
  <c r="L66" i="30" l="1"/>
  <c r="P33" i="31"/>
  <c r="Q33" i="31" s="1"/>
  <c r="AQ26" i="31"/>
  <c r="AR26" i="31" s="1"/>
  <c r="AS26" i="31" s="1"/>
  <c r="AT26" i="31" s="1"/>
  <c r="AQ24" i="31"/>
  <c r="AR24" i="31" s="1"/>
  <c r="AS24" i="31" s="1"/>
  <c r="AT24" i="31" s="1"/>
  <c r="AQ10" i="31"/>
  <c r="AR10" i="31" s="1"/>
  <c r="AS10" i="31" s="1"/>
  <c r="AT10" i="31" s="1"/>
  <c r="AU10" i="31" s="1"/>
  <c r="BA3" i="31" s="1"/>
  <c r="BC3" i="31" s="1"/>
  <c r="P14" i="31"/>
  <c r="Q14" i="31" s="1"/>
  <c r="Q54" i="31"/>
  <c r="P54" i="31"/>
  <c r="P19" i="31"/>
  <c r="Q19" i="31" s="1"/>
  <c r="P38" i="31"/>
  <c r="P3" i="31"/>
  <c r="Q3" i="31" s="1"/>
  <c r="P11" i="31"/>
  <c r="Q11" i="31" s="1"/>
  <c r="AN29" i="31"/>
  <c r="P5" i="31"/>
  <c r="Q5" i="31" s="1"/>
  <c r="AN24" i="31"/>
  <c r="AQ28" i="31"/>
  <c r="AR28" i="31" s="1"/>
  <c r="AS28" i="31" s="1"/>
  <c r="AT28" i="31" s="1"/>
  <c r="P32" i="31"/>
  <c r="AQ41" i="31"/>
  <c r="AR41" i="31" s="1"/>
  <c r="AS41" i="31" s="1"/>
  <c r="AT41" i="31" s="1"/>
  <c r="AU41" i="31" s="1"/>
  <c r="BA15" i="31" s="1"/>
  <c r="BC15" i="31" s="1"/>
  <c r="BG15" i="31" s="1"/>
  <c r="P69" i="31"/>
  <c r="Q69" i="31" s="1"/>
  <c r="M97" i="30"/>
  <c r="AQ12" i="31"/>
  <c r="AR12" i="31" s="1"/>
  <c r="AS12" i="31" s="1"/>
  <c r="AT12" i="31" s="1"/>
  <c r="AU12" i="31" s="1"/>
  <c r="AN30" i="31"/>
  <c r="AN23" i="31"/>
  <c r="Q31" i="31"/>
  <c r="P31" i="31"/>
  <c r="Q32" i="31" s="1"/>
  <c r="AN28" i="31"/>
  <c r="P37" i="31"/>
  <c r="Q38" i="31" s="1"/>
  <c r="Q68" i="31"/>
  <c r="W18" i="31" s="1"/>
  <c r="Y18" i="31" s="1"/>
  <c r="AC18" i="31" s="1"/>
  <c r="P68" i="31"/>
  <c r="P97" i="31"/>
  <c r="P90" i="31"/>
  <c r="Q90" i="31" s="1"/>
  <c r="P50" i="31"/>
  <c r="Q50" i="31" s="1"/>
  <c r="P81" i="31"/>
  <c r="Q81" i="31" s="1"/>
  <c r="P15" i="31"/>
  <c r="Q15" i="31" s="1"/>
  <c r="W7" i="31" s="1"/>
  <c r="Y7" i="31" s="1"/>
  <c r="P22" i="31"/>
  <c r="Q22" i="31" s="1"/>
  <c r="P16" i="31"/>
  <c r="Q16" i="31" s="1"/>
  <c r="P96" i="31"/>
  <c r="Q97" i="31" s="1"/>
  <c r="P7" i="31"/>
  <c r="Q7" i="31" s="1"/>
  <c r="P65" i="31"/>
  <c r="Q65" i="31" s="1"/>
  <c r="AQ23" i="31"/>
  <c r="AR23" i="31" s="1"/>
  <c r="AS23" i="31" s="1"/>
  <c r="AT23" i="31" s="1"/>
  <c r="AU24" i="31" s="1"/>
  <c r="AQ36" i="31"/>
  <c r="AR36" i="31" s="1"/>
  <c r="AS36" i="31" s="1"/>
  <c r="AT36" i="31" s="1"/>
  <c r="M96" i="28"/>
  <c r="BG24" i="31"/>
  <c r="BG25" i="31"/>
  <c r="BE26" i="31"/>
  <c r="BE11" i="31"/>
  <c r="AN12" i="31"/>
  <c r="AN5" i="31"/>
  <c r="AN31" i="31"/>
  <c r="AQ31" i="31"/>
  <c r="AR31" i="31" s="1"/>
  <c r="AS31" i="31" s="1"/>
  <c r="AT31" i="31" s="1"/>
  <c r="AU31" i="31" s="1"/>
  <c r="BA13" i="31" s="1"/>
  <c r="BC13" i="31" s="1"/>
  <c r="BE19" i="31"/>
  <c r="AN19" i="31"/>
  <c r="AQ27" i="31"/>
  <c r="AR27" i="31" s="1"/>
  <c r="AS27" i="31" s="1"/>
  <c r="AT27" i="31" s="1"/>
  <c r="Q39" i="31"/>
  <c r="Q89" i="31"/>
  <c r="Q41" i="31"/>
  <c r="Q55" i="31"/>
  <c r="Q73" i="31"/>
  <c r="Q70" i="31"/>
  <c r="Q40" i="31"/>
  <c r="AU33" i="31"/>
  <c r="AU26" i="31"/>
  <c r="Q26" i="31"/>
  <c r="Q61" i="31"/>
  <c r="AU28" i="31"/>
  <c r="Q51" i="31"/>
  <c r="AU29" i="31"/>
  <c r="AU30" i="31"/>
  <c r="Q49" i="31"/>
  <c r="AU27" i="31"/>
  <c r="Q67" i="31"/>
  <c r="Q43" i="31"/>
  <c r="Q34" i="31"/>
  <c r="Q6" i="31"/>
  <c r="Q66" i="31"/>
  <c r="Q23" i="31"/>
  <c r="AN44" i="31"/>
  <c r="Q8" i="31"/>
  <c r="Q9" i="31"/>
  <c r="BE7" i="31"/>
  <c r="BG7" i="31"/>
  <c r="Q48" i="31"/>
  <c r="BE3" i="31"/>
  <c r="BG3" i="31"/>
  <c r="BE4" i="31"/>
  <c r="BG4" i="31"/>
  <c r="AU23" i="31"/>
  <c r="Q87" i="31"/>
  <c r="Q88" i="31"/>
  <c r="J96" i="29"/>
  <c r="AU38" i="31"/>
  <c r="BA35" i="31" s="1"/>
  <c r="BC35" i="31" s="1"/>
  <c r="Q46" i="31"/>
  <c r="Q28" i="31"/>
  <c r="BG5" i="31"/>
  <c r="BE5" i="31"/>
  <c r="BE20" i="31"/>
  <c r="BG20" i="31"/>
  <c r="BG10" i="31"/>
  <c r="BE10" i="31"/>
  <c r="BG8" i="31"/>
  <c r="BE8" i="31"/>
  <c r="Q18" i="31"/>
  <c r="AQ44" i="31"/>
  <c r="AR44" i="31" s="1"/>
  <c r="AS44" i="31" s="1"/>
  <c r="AT44" i="31" s="1"/>
  <c r="AU44" i="31" s="1"/>
  <c r="Q20" i="31"/>
  <c r="AN43" i="31"/>
  <c r="AQ43" i="31"/>
  <c r="AR43" i="31" s="1"/>
  <c r="AS43" i="31" s="1"/>
  <c r="AT43" i="31" s="1"/>
  <c r="AU43" i="31" s="1"/>
  <c r="BA31" i="31" s="1"/>
  <c r="BC31" i="31" s="1"/>
  <c r="L36" i="30"/>
  <c r="Q92" i="31"/>
  <c r="AN47" i="31"/>
  <c r="AQ47" i="31"/>
  <c r="AR47" i="31" s="1"/>
  <c r="AS47" i="31" s="1"/>
  <c r="AT47" i="31" s="1"/>
  <c r="AU47" i="31" s="1"/>
  <c r="BA29" i="31" s="1"/>
  <c r="BC29" i="31" s="1"/>
  <c r="Q60" i="31"/>
  <c r="Q53" i="31"/>
  <c r="Q78" i="31"/>
  <c r="L51" i="28"/>
  <c r="L50" i="29"/>
  <c r="Q82" i="31"/>
  <c r="Q52" i="31"/>
  <c r="Q84" i="31"/>
  <c r="Q21" i="31"/>
  <c r="AQ13" i="31"/>
  <c r="AR13" i="31" s="1"/>
  <c r="AS13" i="31" s="1"/>
  <c r="AT13" i="31" s="1"/>
  <c r="AU13" i="31" s="1"/>
  <c r="AN13" i="31"/>
  <c r="BG30" i="31"/>
  <c r="BE30" i="31"/>
  <c r="Q76" i="31"/>
  <c r="Q79" i="31"/>
  <c r="Q44" i="31"/>
  <c r="Q47" i="31"/>
  <c r="Q27" i="31"/>
  <c r="Q35" i="31"/>
  <c r="AU25" i="31"/>
  <c r="Q17" i="31"/>
  <c r="AQ39" i="31"/>
  <c r="AR39" i="31" s="1"/>
  <c r="AS39" i="31" s="1"/>
  <c r="AT39" i="31" s="1"/>
  <c r="AU39" i="31" s="1"/>
  <c r="BA12" i="31" s="1"/>
  <c r="BC12" i="31" s="1"/>
  <c r="AN39" i="31"/>
  <c r="BA32" i="31"/>
  <c r="BC32" i="31" s="1"/>
  <c r="BG9" i="31"/>
  <c r="BE9" i="31"/>
  <c r="Q24" i="31"/>
  <c r="BG14" i="31"/>
  <c r="BE14" i="31"/>
  <c r="Q45" i="31"/>
  <c r="Q25" i="31"/>
  <c r="BE21" i="31"/>
  <c r="BG21" i="31"/>
  <c r="AQ35" i="31"/>
  <c r="AR35" i="31" s="1"/>
  <c r="AS35" i="31" s="1"/>
  <c r="AT35" i="31" s="1"/>
  <c r="AN35" i="31"/>
  <c r="AN34" i="31"/>
  <c r="AN36" i="31"/>
  <c r="Q12" i="31"/>
  <c r="Q64" i="31"/>
  <c r="Q93" i="31"/>
  <c r="Q71" i="31"/>
  <c r="Q56" i="31"/>
  <c r="BE6" i="31"/>
  <c r="BG6" i="31"/>
  <c r="Q58" i="31"/>
  <c r="BE22" i="31"/>
  <c r="BG22" i="31"/>
  <c r="Q10" i="31"/>
  <c r="Q91" i="31"/>
  <c r="Q85" i="31"/>
  <c r="Q86" i="31"/>
  <c r="AQ46" i="31"/>
  <c r="AR46" i="31" s="1"/>
  <c r="AS46" i="31" s="1"/>
  <c r="AT46" i="31" s="1"/>
  <c r="AN46" i="31"/>
  <c r="Q72" i="31"/>
  <c r="Q59" i="31"/>
  <c r="Q95" i="31"/>
  <c r="Q42" i="31"/>
  <c r="AU14" i="31"/>
  <c r="BG27" i="31"/>
  <c r="BE27" i="31"/>
  <c r="Q4" i="31"/>
  <c r="Q13" i="31"/>
  <c r="Q29" i="31"/>
  <c r="Q36" i="31"/>
  <c r="Q94" i="31"/>
  <c r="Q75" i="31"/>
  <c r="Q63" i="31"/>
  <c r="L11" i="30"/>
  <c r="L31" i="30"/>
  <c r="Q77" i="31"/>
  <c r="Q57" i="31"/>
  <c r="Q80" i="31"/>
  <c r="Q74" i="31"/>
  <c r="Q62" i="31"/>
  <c r="AN15" i="31"/>
  <c r="AQ15" i="31"/>
  <c r="AR15" i="31" s="1"/>
  <c r="AS15" i="31" s="1"/>
  <c r="AT15" i="31" s="1"/>
  <c r="AU15" i="31" s="1"/>
  <c r="BA28" i="31" s="1"/>
  <c r="BC28" i="31" s="1"/>
  <c r="AQ45" i="31"/>
  <c r="AR45" i="31" s="1"/>
  <c r="AS45" i="31" s="1"/>
  <c r="AT45" i="31" s="1"/>
  <c r="AU45" i="31" s="1"/>
  <c r="BG34" i="31"/>
  <c r="BE34" i="31"/>
  <c r="AQ34" i="31"/>
  <c r="AR34" i="31" s="1"/>
  <c r="AS34" i="31" s="1"/>
  <c r="AT34" i="31" s="1"/>
  <c r="AU34" i="31" s="1"/>
  <c r="Q30" i="31"/>
  <c r="BG33" i="31"/>
  <c r="BE33" i="31"/>
  <c r="AM27" i="30"/>
  <c r="AM25" i="30"/>
  <c r="AM33" i="30"/>
  <c r="AN33" i="30" s="1"/>
  <c r="AM37" i="30"/>
  <c r="AM50" i="30"/>
  <c r="AN50" i="30" s="1"/>
  <c r="AM28" i="30"/>
  <c r="AP24" i="30"/>
  <c r="AM34" i="30"/>
  <c r="AM38" i="30"/>
  <c r="AM12" i="30"/>
  <c r="AN12" i="30" s="1"/>
  <c r="AM13" i="30"/>
  <c r="AQ13" i="30" s="1"/>
  <c r="AR13" i="30" s="1"/>
  <c r="AS13" i="30" s="1"/>
  <c r="AT13" i="30" s="1"/>
  <c r="AM15" i="30"/>
  <c r="AM18" i="30"/>
  <c r="AN18" i="30" s="1"/>
  <c r="AP34" i="30"/>
  <c r="AP44" i="30"/>
  <c r="AM29" i="30"/>
  <c r="AP33" i="30"/>
  <c r="AP46" i="30"/>
  <c r="AM21" i="30"/>
  <c r="AN21" i="30" s="1"/>
  <c r="AM24" i="30"/>
  <c r="AP38" i="30"/>
  <c r="AM23" i="30"/>
  <c r="AM7" i="30"/>
  <c r="AQ7" i="30" s="1"/>
  <c r="AR7" i="30" s="1"/>
  <c r="AS7" i="30" s="1"/>
  <c r="AT7" i="30" s="1"/>
  <c r="AU7" i="30" s="1"/>
  <c r="BA11" i="30" s="1"/>
  <c r="BC11" i="30" s="1"/>
  <c r="AQ22" i="30"/>
  <c r="AN22" i="30"/>
  <c r="AP14" i="30"/>
  <c r="AM4" i="30"/>
  <c r="AN4" i="30" s="1"/>
  <c r="AM17" i="30"/>
  <c r="AQ17" i="30" s="1"/>
  <c r="AR17" i="30" s="1"/>
  <c r="AS17" i="30" s="1"/>
  <c r="AT17" i="30" s="1"/>
  <c r="AU17" i="30" s="1"/>
  <c r="BA33" i="30" s="1"/>
  <c r="BC33" i="30" s="1"/>
  <c r="BE33" i="30" s="1"/>
  <c r="AM31" i="30"/>
  <c r="AM35" i="30"/>
  <c r="AQ35" i="30" s="1"/>
  <c r="AR35" i="30" s="1"/>
  <c r="AS35" i="30" s="1"/>
  <c r="AT35" i="30" s="1"/>
  <c r="AM6" i="30"/>
  <c r="AN6" i="30" s="1"/>
  <c r="AM8" i="30"/>
  <c r="AN8" i="30" s="1"/>
  <c r="AP32" i="30"/>
  <c r="AM10" i="30"/>
  <c r="AQ10" i="30" s="1"/>
  <c r="AR10" i="30" s="1"/>
  <c r="AS10" i="30" s="1"/>
  <c r="AT10" i="30" s="1"/>
  <c r="AU10" i="30" s="1"/>
  <c r="BA3" i="30" s="1"/>
  <c r="BC3" i="30" s="1"/>
  <c r="AM44" i="30"/>
  <c r="AN37" i="30"/>
  <c r="AM40" i="30"/>
  <c r="AM47" i="30"/>
  <c r="AN47" i="30" s="1"/>
  <c r="AM14" i="30"/>
  <c r="AM16" i="30"/>
  <c r="AN16" i="30" s="1"/>
  <c r="AM36" i="30"/>
  <c r="AM43" i="30"/>
  <c r="AN43" i="30" s="1"/>
  <c r="AM46" i="30"/>
  <c r="AQ46" i="30" s="1"/>
  <c r="AR46" i="30" s="1"/>
  <c r="AS46" i="30" s="1"/>
  <c r="AT46" i="30" s="1"/>
  <c r="M93" i="30"/>
  <c r="N93" i="30" s="1"/>
  <c r="O93" i="30" s="1"/>
  <c r="P93" i="30" s="1"/>
  <c r="J15" i="30"/>
  <c r="L15" i="30"/>
  <c r="L8" i="30"/>
  <c r="L32" i="30"/>
  <c r="L33" i="30"/>
  <c r="L12" i="30"/>
  <c r="L81" i="30"/>
  <c r="L94" i="30"/>
  <c r="L84" i="30"/>
  <c r="L95" i="30"/>
  <c r="J11" i="30"/>
  <c r="J60" i="30"/>
  <c r="L65" i="30"/>
  <c r="J5" i="30"/>
  <c r="L44" i="30"/>
  <c r="L87" i="30"/>
  <c r="J6" i="30"/>
  <c r="M6" i="30"/>
  <c r="N6" i="30" s="1"/>
  <c r="O6" i="30" s="1"/>
  <c r="M86" i="30"/>
  <c r="N86" i="30" s="1"/>
  <c r="O86" i="30" s="1"/>
  <c r="P86" i="30" s="1"/>
  <c r="M17" i="30"/>
  <c r="N17" i="30" s="1"/>
  <c r="O17" i="30" s="1"/>
  <c r="P17" i="30" s="1"/>
  <c r="L82" i="30"/>
  <c r="L85" i="30"/>
  <c r="L13" i="30"/>
  <c r="J10" i="30"/>
  <c r="M5" i="30"/>
  <c r="N5" i="30" s="1"/>
  <c r="O5" i="30" s="1"/>
  <c r="M75" i="30"/>
  <c r="L63" i="30"/>
  <c r="L83" i="30"/>
  <c r="L16" i="30"/>
  <c r="M31" i="30"/>
  <c r="N31" i="30" s="1"/>
  <c r="O31" i="30" s="1"/>
  <c r="M36" i="30"/>
  <c r="N36" i="30" s="1"/>
  <c r="J52" i="30"/>
  <c r="L86" i="30"/>
  <c r="L22" i="30"/>
  <c r="M14" i="30"/>
  <c r="N14" i="30" s="1"/>
  <c r="O14" i="30" s="1"/>
  <c r="J36" i="30"/>
  <c r="AM45" i="30"/>
  <c r="J35" i="30"/>
  <c r="J59" i="30"/>
  <c r="M68" i="30"/>
  <c r="N68" i="30" s="1"/>
  <c r="O68" i="30" s="1"/>
  <c r="J3" i="30"/>
  <c r="AM5" i="30"/>
  <c r="J7" i="30"/>
  <c r="J16" i="30"/>
  <c r="M18" i="30"/>
  <c r="N18" i="30" s="1"/>
  <c r="O18" i="30" s="1"/>
  <c r="P18" i="30" s="1"/>
  <c r="AM39" i="30"/>
  <c r="M53" i="30"/>
  <c r="N53" i="30" s="1"/>
  <c r="O53" i="30" s="1"/>
  <c r="P53" i="30" s="1"/>
  <c r="M63" i="30"/>
  <c r="M35" i="30"/>
  <c r="N35" i="30" s="1"/>
  <c r="O35" i="30" s="1"/>
  <c r="P35" i="30" s="1"/>
  <c r="M96" i="30"/>
  <c r="N96" i="30" s="1"/>
  <c r="O96" i="30" s="1"/>
  <c r="J9" i="30"/>
  <c r="J17" i="30"/>
  <c r="J71" i="30"/>
  <c r="M72" i="30"/>
  <c r="M33" i="30"/>
  <c r="N33" i="30" s="1"/>
  <c r="O33" i="30" s="1"/>
  <c r="P33" i="30" s="1"/>
  <c r="AM42" i="30"/>
  <c r="AN42" i="30" s="1"/>
  <c r="AM49" i="30"/>
  <c r="J74" i="30"/>
  <c r="J82" i="30"/>
  <c r="J90" i="30"/>
  <c r="J97" i="30"/>
  <c r="M10" i="30"/>
  <c r="N10" i="30" s="1"/>
  <c r="O10" i="30" s="1"/>
  <c r="P10" i="30" s="1"/>
  <c r="AM41" i="30"/>
  <c r="AN7" i="30"/>
  <c r="AQ6" i="30"/>
  <c r="AP10" i="30"/>
  <c r="AN10" i="30"/>
  <c r="J23" i="30"/>
  <c r="L3" i="30"/>
  <c r="M3" i="30"/>
  <c r="N3" i="30" s="1"/>
  <c r="O3" i="30" s="1"/>
  <c r="J26" i="30"/>
  <c r="M23" i="30"/>
  <c r="N23" i="30" s="1"/>
  <c r="O23" i="30" s="1"/>
  <c r="P23" i="30" s="1"/>
  <c r="J28" i="30"/>
  <c r="J25" i="30"/>
  <c r="M26" i="30"/>
  <c r="N26" i="30" s="1"/>
  <c r="O26" i="30" s="1"/>
  <c r="P26" i="30" s="1"/>
  <c r="L38" i="29"/>
  <c r="L4" i="30"/>
  <c r="L9" i="30"/>
  <c r="AQ9" i="30"/>
  <c r="AR9" i="30" s="1"/>
  <c r="AS9" i="30" s="1"/>
  <c r="AT9" i="30" s="1"/>
  <c r="AU9" i="30" s="1"/>
  <c r="BA14" i="30" s="1"/>
  <c r="BC14" i="30" s="1"/>
  <c r="AN9" i="30"/>
  <c r="AP18" i="30"/>
  <c r="L21" i="30"/>
  <c r="AP27" i="30"/>
  <c r="AQ40" i="30"/>
  <c r="AR40" i="30" s="1"/>
  <c r="AS40" i="30" s="1"/>
  <c r="AT40" i="30" s="1"/>
  <c r="AU40" i="30" s="1"/>
  <c r="BA8" i="30" s="1"/>
  <c r="BC8" i="30" s="1"/>
  <c r="AN40" i="30"/>
  <c r="L88" i="28"/>
  <c r="L33" i="29"/>
  <c r="AM34" i="29"/>
  <c r="AM38" i="29"/>
  <c r="AM49" i="29"/>
  <c r="AQ49" i="29" s="1"/>
  <c r="AR6" i="30"/>
  <c r="AS6" i="30" s="1"/>
  <c r="AT6" i="30" s="1"/>
  <c r="AU6" i="30" s="1"/>
  <c r="BA26" i="30" s="1"/>
  <c r="BC26" i="30" s="1"/>
  <c r="AP12" i="30"/>
  <c r="AP13" i="30"/>
  <c r="M13" i="30"/>
  <c r="N13" i="30" s="1"/>
  <c r="O13" i="30" s="1"/>
  <c r="P13" i="30" s="1"/>
  <c r="J13" i="30"/>
  <c r="AP20" i="30"/>
  <c r="L24" i="30"/>
  <c r="L23" i="30"/>
  <c r="L29" i="30"/>
  <c r="L26" i="30"/>
  <c r="L25" i="30"/>
  <c r="AP25" i="30"/>
  <c r="J30" i="30"/>
  <c r="M30" i="30"/>
  <c r="N30" i="30" s="1"/>
  <c r="O30" i="30" s="1"/>
  <c r="P30" i="30" s="1"/>
  <c r="L41" i="30"/>
  <c r="L40" i="30"/>
  <c r="AQ15" i="30"/>
  <c r="AR15" i="30" s="1"/>
  <c r="AS15" i="30" s="1"/>
  <c r="AT15" i="30" s="1"/>
  <c r="AU15" i="30" s="1"/>
  <c r="BA28" i="30" s="1"/>
  <c r="BC28" i="30" s="1"/>
  <c r="AN15" i="30"/>
  <c r="L30" i="30"/>
  <c r="J27" i="30"/>
  <c r="M29" i="30"/>
  <c r="N29" i="30" s="1"/>
  <c r="O29" i="30" s="1"/>
  <c r="P29" i="30" s="1"/>
  <c r="AQ36" i="30"/>
  <c r="AR36" i="30" s="1"/>
  <c r="AS36" i="30" s="1"/>
  <c r="AT36" i="30" s="1"/>
  <c r="AN36" i="30"/>
  <c r="AP26" i="30"/>
  <c r="AN14" i="30"/>
  <c r="J6" i="28"/>
  <c r="AM32" i="28"/>
  <c r="AM5" i="29"/>
  <c r="AM30" i="29"/>
  <c r="AM31" i="29"/>
  <c r="AN31" i="29" s="1"/>
  <c r="AP32" i="29"/>
  <c r="AM48" i="29"/>
  <c r="AP3" i="30"/>
  <c r="J4" i="30"/>
  <c r="M4" i="30"/>
  <c r="N4" i="30" s="1"/>
  <c r="O4" i="30" s="1"/>
  <c r="L6" i="30"/>
  <c r="J8" i="30"/>
  <c r="M8" i="30"/>
  <c r="J12" i="30"/>
  <c r="M11" i="30"/>
  <c r="N11" i="30" s="1"/>
  <c r="O11" i="30" s="1"/>
  <c r="M12" i="30"/>
  <c r="N12" i="30" s="1"/>
  <c r="O12" i="30" s="1"/>
  <c r="L14" i="30"/>
  <c r="M16" i="30"/>
  <c r="N16" i="30" s="1"/>
  <c r="O16" i="30" s="1"/>
  <c r="J18" i="30"/>
  <c r="AP28" i="30"/>
  <c r="M32" i="30"/>
  <c r="N32" i="30" s="1"/>
  <c r="O32" i="30" s="1"/>
  <c r="J32" i="30"/>
  <c r="AQ37" i="30"/>
  <c r="AR37" i="30" s="1"/>
  <c r="AS37" i="30" s="1"/>
  <c r="AT37" i="30" s="1"/>
  <c r="AU37" i="30" s="1"/>
  <c r="AQ44" i="30"/>
  <c r="AR44" i="30" s="1"/>
  <c r="AS44" i="30" s="1"/>
  <c r="AT44" i="30" s="1"/>
  <c r="AU44" i="30" s="1"/>
  <c r="J20" i="30"/>
  <c r="L48" i="30"/>
  <c r="AN45" i="30"/>
  <c r="L45" i="30"/>
  <c r="L43" i="30"/>
  <c r="L46" i="30"/>
  <c r="N8" i="30"/>
  <c r="O8" i="30" s="1"/>
  <c r="P8" i="30" s="1"/>
  <c r="L7" i="30"/>
  <c r="L10" i="30"/>
  <c r="AP8" i="30"/>
  <c r="M7" i="30"/>
  <c r="N7" i="30" s="1"/>
  <c r="O7" i="30" s="1"/>
  <c r="M9" i="30"/>
  <c r="N9" i="30" s="1"/>
  <c r="O9" i="30" s="1"/>
  <c r="P9" i="30" s="1"/>
  <c r="M20" i="30"/>
  <c r="N20" i="30" s="1"/>
  <c r="O20" i="30" s="1"/>
  <c r="P20" i="30" s="1"/>
  <c r="L19" i="30"/>
  <c r="L20" i="30"/>
  <c r="M21" i="30"/>
  <c r="N21" i="30" s="1"/>
  <c r="O21" i="30" s="1"/>
  <c r="P21" i="30" s="1"/>
  <c r="AN20" i="30"/>
  <c r="AQ20" i="30"/>
  <c r="AR20" i="30" s="1"/>
  <c r="AS20" i="30" s="1"/>
  <c r="AT20" i="30" s="1"/>
  <c r="AU20" i="30" s="1"/>
  <c r="BA6" i="30" s="1"/>
  <c r="BC6" i="30" s="1"/>
  <c r="M19" i="30"/>
  <c r="N19" i="30" s="1"/>
  <c r="O19" i="30" s="1"/>
  <c r="P19" i="30" s="1"/>
  <c r="J19" i="30"/>
  <c r="M27" i="30"/>
  <c r="N27" i="30" s="1"/>
  <c r="O27" i="30" s="1"/>
  <c r="P27" i="30" s="1"/>
  <c r="M28" i="30"/>
  <c r="N28" i="30" s="1"/>
  <c r="O28" i="30" s="1"/>
  <c r="P28" i="30" s="1"/>
  <c r="J22" i="30"/>
  <c r="J24" i="30"/>
  <c r="M24" i="30"/>
  <c r="N24" i="30" s="1"/>
  <c r="O24" i="30" s="1"/>
  <c r="P24" i="30" s="1"/>
  <c r="AP36" i="30"/>
  <c r="AQ43" i="30"/>
  <c r="AR43" i="30" s="1"/>
  <c r="AS43" i="30" s="1"/>
  <c r="AT43" i="30" s="1"/>
  <c r="AU43" i="30" s="1"/>
  <c r="BA31" i="30" s="1"/>
  <c r="BC31" i="30" s="1"/>
  <c r="J41" i="30"/>
  <c r="N63" i="30"/>
  <c r="O63" i="30" s="1"/>
  <c r="P63" i="30" s="1"/>
  <c r="M66" i="30"/>
  <c r="N66" i="30" s="1"/>
  <c r="O66" i="30" s="1"/>
  <c r="P66" i="30" s="1"/>
  <c r="J66" i="30"/>
  <c r="AQ50" i="30"/>
  <c r="AR50" i="30" s="1"/>
  <c r="AS50" i="30" s="1"/>
  <c r="AT50" i="30" s="1"/>
  <c r="AU50" i="30" s="1"/>
  <c r="BA10" i="30" s="1"/>
  <c r="BC10" i="30" s="1"/>
  <c r="L55" i="30"/>
  <c r="AM48" i="28"/>
  <c r="M68" i="28"/>
  <c r="N68" i="28" s="1"/>
  <c r="O68" i="28" s="1"/>
  <c r="AP13" i="29"/>
  <c r="AM27" i="29"/>
  <c r="AM44" i="29"/>
  <c r="AM19" i="30"/>
  <c r="M25" i="30"/>
  <c r="N25" i="30" s="1"/>
  <c r="O25" i="30" s="1"/>
  <c r="P25" i="30" s="1"/>
  <c r="AP29" i="30"/>
  <c r="M22" i="30"/>
  <c r="N22" i="30" s="1"/>
  <c r="O22" i="30" s="1"/>
  <c r="AQ38" i="30"/>
  <c r="AR38" i="30" s="1"/>
  <c r="AS38" i="30" s="1"/>
  <c r="AT38" i="30" s="1"/>
  <c r="AN38" i="30"/>
  <c r="M48" i="30"/>
  <c r="N48" i="30" s="1"/>
  <c r="O48" i="30" s="1"/>
  <c r="P48" i="30" s="1"/>
  <c r="J48" i="30"/>
  <c r="AP43" i="30"/>
  <c r="J49" i="30"/>
  <c r="L58" i="30"/>
  <c r="M55" i="30"/>
  <c r="N55" i="30" s="1"/>
  <c r="O55" i="30" s="1"/>
  <c r="P55" i="30" s="1"/>
  <c r="L59" i="30"/>
  <c r="M61" i="30"/>
  <c r="N61" i="30" s="1"/>
  <c r="O61" i="30" s="1"/>
  <c r="P61" i="30" s="1"/>
  <c r="M54" i="30"/>
  <c r="J64" i="30"/>
  <c r="M15" i="30"/>
  <c r="N15" i="30" s="1"/>
  <c r="O15" i="30" s="1"/>
  <c r="J21" i="30"/>
  <c r="AP22" i="30"/>
  <c r="AR22" i="30"/>
  <c r="AS22" i="30" s="1"/>
  <c r="AT22" i="30" s="1"/>
  <c r="AU22" i="30" s="1"/>
  <c r="BA27" i="30" s="1"/>
  <c r="BC27" i="30" s="1"/>
  <c r="L28" i="30"/>
  <c r="J31" i="30"/>
  <c r="AP31" i="30"/>
  <c r="O36" i="30"/>
  <c r="P36" i="30" s="1"/>
  <c r="L37" i="30"/>
  <c r="M50" i="30"/>
  <c r="N50" i="30" s="1"/>
  <c r="O50" i="30" s="1"/>
  <c r="P50" i="30" s="1"/>
  <c r="M52" i="30"/>
  <c r="N52" i="30" s="1"/>
  <c r="O52" i="30" s="1"/>
  <c r="P52" i="30" s="1"/>
  <c r="M51" i="30"/>
  <c r="N51" i="30" s="1"/>
  <c r="O51" i="30" s="1"/>
  <c r="P51" i="30" s="1"/>
  <c r="J50" i="30"/>
  <c r="J56" i="30"/>
  <c r="J54" i="30"/>
  <c r="J67" i="30"/>
  <c r="L35" i="30"/>
  <c r="L34" i="30"/>
  <c r="M41" i="30"/>
  <c r="N41" i="30" s="1"/>
  <c r="O41" i="30" s="1"/>
  <c r="P41" i="30" s="1"/>
  <c r="J47" i="30"/>
  <c r="J45" i="30"/>
  <c r="J42" i="30"/>
  <c r="M44" i="30"/>
  <c r="N44" i="30" s="1"/>
  <c r="O44" i="30" s="1"/>
  <c r="P44" i="30" s="1"/>
  <c r="J44" i="30"/>
  <c r="AP47" i="30"/>
  <c r="L53" i="30"/>
  <c r="L52" i="30"/>
  <c r="L8" i="29"/>
  <c r="AM29" i="29"/>
  <c r="L87" i="29"/>
  <c r="AM3" i="30"/>
  <c r="L18" i="30"/>
  <c r="L17" i="30"/>
  <c r="AP30" i="30"/>
  <c r="AN34" i="30"/>
  <c r="AN35" i="30"/>
  <c r="L38" i="30"/>
  <c r="AQ47" i="30"/>
  <c r="AR47" i="30" s="1"/>
  <c r="AS47" i="30" s="1"/>
  <c r="AT47" i="30" s="1"/>
  <c r="AU47" i="30" s="1"/>
  <c r="BA29" i="30" s="1"/>
  <c r="BC29" i="30" s="1"/>
  <c r="L50" i="30"/>
  <c r="J51" i="30"/>
  <c r="M56" i="30"/>
  <c r="L62" i="30"/>
  <c r="J65" i="30"/>
  <c r="J88" i="30"/>
  <c r="M87" i="30"/>
  <c r="N87" i="30" s="1"/>
  <c r="O87" i="30" s="1"/>
  <c r="P87" i="30" s="1"/>
  <c r="J87" i="30"/>
  <c r="N72" i="30"/>
  <c r="O72" i="30" s="1"/>
  <c r="P72" i="30" s="1"/>
  <c r="M77" i="30"/>
  <c r="N77" i="30" s="1"/>
  <c r="O77" i="30" s="1"/>
  <c r="P77" i="30" s="1"/>
  <c r="AP23" i="30"/>
  <c r="AQ32" i="30"/>
  <c r="AR32" i="30" s="1"/>
  <c r="AS32" i="30" s="1"/>
  <c r="AT32" i="30" s="1"/>
  <c r="AU32" i="30" s="1"/>
  <c r="AP39" i="30"/>
  <c r="J39" i="30"/>
  <c r="L51" i="30"/>
  <c r="L54" i="30"/>
  <c r="N54" i="30"/>
  <c r="O54" i="30" s="1"/>
  <c r="P54" i="30" s="1"/>
  <c r="M57" i="30"/>
  <c r="N57" i="30" s="1"/>
  <c r="O57" i="30" s="1"/>
  <c r="P57" i="30" s="1"/>
  <c r="J57" i="30"/>
  <c r="M64" i="30"/>
  <c r="N64" i="30" s="1"/>
  <c r="O64" i="30" s="1"/>
  <c r="P64" i="30" s="1"/>
  <c r="L77" i="30"/>
  <c r="J77" i="30"/>
  <c r="L76" i="30"/>
  <c r="M73" i="30"/>
  <c r="N73" i="30" s="1"/>
  <c r="O73" i="30" s="1"/>
  <c r="P73" i="30" s="1"/>
  <c r="M71" i="30"/>
  <c r="N71" i="30" s="1"/>
  <c r="O71" i="30" s="1"/>
  <c r="P71" i="30" s="1"/>
  <c r="J78" i="30"/>
  <c r="L75" i="30"/>
  <c r="J89" i="30"/>
  <c r="AM11" i="30"/>
  <c r="AM26" i="30"/>
  <c r="AQ30" i="30" s="1"/>
  <c r="AR30" i="30" s="1"/>
  <c r="AS30" i="30" s="1"/>
  <c r="AT30" i="30" s="1"/>
  <c r="L27" i="30"/>
  <c r="J29" i="30"/>
  <c r="J33" i="30"/>
  <c r="AP35" i="30"/>
  <c r="J37" i="30"/>
  <c r="M40" i="30"/>
  <c r="N40" i="30" s="1"/>
  <c r="O40" i="30" s="1"/>
  <c r="P40" i="30" s="1"/>
  <c r="J40" i="30"/>
  <c r="AM48" i="30"/>
  <c r="J63" i="30"/>
  <c r="J62" i="30"/>
  <c r="M58" i="30"/>
  <c r="N58" i="30" s="1"/>
  <c r="O58" i="30" s="1"/>
  <c r="P58" i="30" s="1"/>
  <c r="J58" i="30"/>
  <c r="J55" i="30"/>
  <c r="M67" i="30"/>
  <c r="N67" i="30" s="1"/>
  <c r="O67" i="30" s="1"/>
  <c r="P67" i="30" s="1"/>
  <c r="M65" i="30"/>
  <c r="N65" i="30" s="1"/>
  <c r="O65" i="30" s="1"/>
  <c r="N75" i="30"/>
  <c r="O75" i="30" s="1"/>
  <c r="P75" i="30" s="1"/>
  <c r="L80" i="30"/>
  <c r="M45" i="30"/>
  <c r="N45" i="30" s="1"/>
  <c r="O45" i="30" s="1"/>
  <c r="P45" i="30" s="1"/>
  <c r="M37" i="30"/>
  <c r="N37" i="30" s="1"/>
  <c r="O37" i="30" s="1"/>
  <c r="P37" i="30" s="1"/>
  <c r="L67" i="30"/>
  <c r="J76" i="30"/>
  <c r="J75" i="30"/>
  <c r="M78" i="30"/>
  <c r="N78" i="30" s="1"/>
  <c r="O78" i="30" s="1"/>
  <c r="P78" i="30" s="1"/>
  <c r="J69" i="30"/>
  <c r="M74" i="30"/>
  <c r="N74" i="30" s="1"/>
  <c r="O74" i="30" s="1"/>
  <c r="P74" i="30" s="1"/>
  <c r="M81" i="30"/>
  <c r="N81" i="30" s="1"/>
  <c r="O81" i="30" s="1"/>
  <c r="L93" i="30"/>
  <c r="L92" i="30"/>
  <c r="L90" i="30"/>
  <c r="L91" i="30"/>
  <c r="M88" i="30"/>
  <c r="N88" i="30" s="1"/>
  <c r="O88" i="30" s="1"/>
  <c r="J73" i="30"/>
  <c r="L78" i="30"/>
  <c r="L74" i="30"/>
  <c r="M83" i="30"/>
  <c r="N83" i="30" s="1"/>
  <c r="O83" i="30" s="1"/>
  <c r="P83" i="30" s="1"/>
  <c r="J83" i="30"/>
  <c r="M34" i="30"/>
  <c r="N34" i="30" s="1"/>
  <c r="O34" i="30" s="1"/>
  <c r="L42" i="30"/>
  <c r="M46" i="30"/>
  <c r="N46" i="30" s="1"/>
  <c r="O46" i="30" s="1"/>
  <c r="P46" i="30" s="1"/>
  <c r="L47" i="30"/>
  <c r="M38" i="30"/>
  <c r="N38" i="30" s="1"/>
  <c r="O38" i="30" s="1"/>
  <c r="P38" i="30" s="1"/>
  <c r="L39" i="30"/>
  <c r="M43" i="30"/>
  <c r="N43" i="30" s="1"/>
  <c r="O43" i="30" s="1"/>
  <c r="P43" i="30" s="1"/>
  <c r="L49" i="30"/>
  <c r="J53" i="30"/>
  <c r="L61" i="30"/>
  <c r="M60" i="30"/>
  <c r="N60" i="30" s="1"/>
  <c r="O60" i="30" s="1"/>
  <c r="P60" i="30" s="1"/>
  <c r="L60" i="30"/>
  <c r="M59" i="30"/>
  <c r="N59" i="30" s="1"/>
  <c r="O59" i="30" s="1"/>
  <c r="P59" i="30" s="1"/>
  <c r="N56" i="30"/>
  <c r="O56" i="30" s="1"/>
  <c r="J61" i="30"/>
  <c r="M62" i="30"/>
  <c r="N62" i="30" s="1"/>
  <c r="O62" i="30" s="1"/>
  <c r="P62" i="30" s="1"/>
  <c r="L64" i="30"/>
  <c r="L71" i="30"/>
  <c r="L73" i="30"/>
  <c r="M80" i="30"/>
  <c r="N80" i="30" s="1"/>
  <c r="O80" i="30" s="1"/>
  <c r="P80" i="30" s="1"/>
  <c r="L88" i="30"/>
  <c r="J95" i="30"/>
  <c r="M92" i="30"/>
  <c r="N92" i="30" s="1"/>
  <c r="O92" i="30" s="1"/>
  <c r="P92" i="30" s="1"/>
  <c r="J94" i="30"/>
  <c r="M90" i="30"/>
  <c r="N90" i="30" s="1"/>
  <c r="O90" i="30" s="1"/>
  <c r="P90" i="30" s="1"/>
  <c r="J93" i="30"/>
  <c r="M91" i="30"/>
  <c r="N91" i="30" s="1"/>
  <c r="O91" i="30" s="1"/>
  <c r="P91" i="30" s="1"/>
  <c r="J92" i="30"/>
  <c r="M95" i="30"/>
  <c r="N95" i="30" s="1"/>
  <c r="O95" i="30" s="1"/>
  <c r="P95" i="30" s="1"/>
  <c r="J91" i="30"/>
  <c r="J96" i="30"/>
  <c r="L96" i="30"/>
  <c r="J34" i="30"/>
  <c r="M42" i="30"/>
  <c r="N42" i="30" s="1"/>
  <c r="O42" i="30" s="1"/>
  <c r="P42" i="30" s="1"/>
  <c r="AP37" i="30"/>
  <c r="J46" i="30"/>
  <c r="M47" i="30"/>
  <c r="N47" i="30" s="1"/>
  <c r="O47" i="30" s="1"/>
  <c r="P47" i="30" s="1"/>
  <c r="AP41" i="30"/>
  <c r="J38" i="30"/>
  <c r="M39" i="30"/>
  <c r="N39" i="30" s="1"/>
  <c r="O39" i="30" s="1"/>
  <c r="P39" i="30" s="1"/>
  <c r="AP45" i="30"/>
  <c r="J43" i="30"/>
  <c r="M49" i="30"/>
  <c r="N49" i="30" s="1"/>
  <c r="O49" i="30" s="1"/>
  <c r="P49" i="30" s="1"/>
  <c r="AP49" i="30"/>
  <c r="L56" i="30"/>
  <c r="L57" i="30"/>
  <c r="M79" i="30"/>
  <c r="N79" i="30" s="1"/>
  <c r="O79" i="30" s="1"/>
  <c r="P79" i="30" s="1"/>
  <c r="J79" i="30"/>
  <c r="J80" i="30"/>
  <c r="M89" i="30"/>
  <c r="N89" i="30" s="1"/>
  <c r="O89" i="30" s="1"/>
  <c r="P89" i="30" s="1"/>
  <c r="L72" i="30"/>
  <c r="M85" i="30"/>
  <c r="N85" i="30" s="1"/>
  <c r="O85" i="30" s="1"/>
  <c r="P85" i="30" s="1"/>
  <c r="J81" i="30"/>
  <c r="M84" i="30"/>
  <c r="N84" i="30" s="1"/>
  <c r="O84" i="30" s="1"/>
  <c r="P84" i="30" s="1"/>
  <c r="J86" i="30"/>
  <c r="J85" i="30"/>
  <c r="M82" i="30"/>
  <c r="N82" i="30" s="1"/>
  <c r="O82" i="30" s="1"/>
  <c r="P82" i="30" s="1"/>
  <c r="J84" i="30"/>
  <c r="L89" i="30"/>
  <c r="M94" i="30"/>
  <c r="N94" i="30" s="1"/>
  <c r="O94" i="30" s="1"/>
  <c r="P94" i="30" s="1"/>
  <c r="N97" i="30"/>
  <c r="O97" i="30" s="1"/>
  <c r="P97" i="30" s="1"/>
  <c r="M76" i="30"/>
  <c r="N76" i="30" s="1"/>
  <c r="O76" i="30" s="1"/>
  <c r="P76" i="30" s="1"/>
  <c r="L97" i="30"/>
  <c r="L79" i="30"/>
  <c r="J70" i="30"/>
  <c r="L69" i="30"/>
  <c r="M69" i="30"/>
  <c r="N69" i="30" s="1"/>
  <c r="O69" i="30" s="1"/>
  <c r="P69" i="30" s="1"/>
  <c r="L70" i="30"/>
  <c r="J72" i="30"/>
  <c r="M70" i="30"/>
  <c r="N70" i="30" s="1"/>
  <c r="O70" i="30" s="1"/>
  <c r="P70" i="30" s="1"/>
  <c r="AM12" i="29"/>
  <c r="AM15" i="29"/>
  <c r="AN15" i="29" s="1"/>
  <c r="AM18" i="29"/>
  <c r="AN18" i="29" s="1"/>
  <c r="AM24" i="29"/>
  <c r="AM4" i="29"/>
  <c r="AQ4" i="29" s="1"/>
  <c r="AR4" i="29" s="1"/>
  <c r="AS4" i="29" s="1"/>
  <c r="AT4" i="29" s="1"/>
  <c r="AU4" i="29" s="1"/>
  <c r="BA5" i="29" s="1"/>
  <c r="BC5" i="29" s="1"/>
  <c r="AM6" i="29"/>
  <c r="AM8" i="29"/>
  <c r="AQ8" i="29" s="1"/>
  <c r="AR8" i="29" s="1"/>
  <c r="AS8" i="29" s="1"/>
  <c r="AT8" i="29" s="1"/>
  <c r="AU8" i="29" s="1"/>
  <c r="BA7" i="29" s="1"/>
  <c r="BC7" i="29" s="1"/>
  <c r="BG7" i="29" s="1"/>
  <c r="AM40" i="29"/>
  <c r="AQ40" i="29" s="1"/>
  <c r="AR40" i="29" s="1"/>
  <c r="AS40" i="29" s="1"/>
  <c r="AT40" i="29" s="1"/>
  <c r="AU40" i="29" s="1"/>
  <c r="BA8" i="29" s="1"/>
  <c r="BC8" i="29" s="1"/>
  <c r="AP46" i="29"/>
  <c r="AM20" i="29"/>
  <c r="AN20" i="29" s="1"/>
  <c r="AM21" i="29"/>
  <c r="AN21" i="29" s="1"/>
  <c r="AM23" i="29"/>
  <c r="AP37" i="29"/>
  <c r="AM39" i="29"/>
  <c r="AM36" i="29"/>
  <c r="AN36" i="29" s="1"/>
  <c r="AM50" i="29"/>
  <c r="AM19" i="29"/>
  <c r="AN19" i="29" s="1"/>
  <c r="AM26" i="29"/>
  <c r="AN49" i="29"/>
  <c r="AM28" i="29"/>
  <c r="AM7" i="29"/>
  <c r="AN7" i="29" s="1"/>
  <c r="AP28" i="29"/>
  <c r="AM33" i="29"/>
  <c r="AM32" i="29"/>
  <c r="AP44" i="29"/>
  <c r="AM46" i="29"/>
  <c r="AM42" i="29"/>
  <c r="AQ42" i="29" s="1"/>
  <c r="AR42" i="29" s="1"/>
  <c r="AS42" i="29" s="1"/>
  <c r="AT42" i="29" s="1"/>
  <c r="AU42" i="29" s="1"/>
  <c r="BA4" i="29" s="1"/>
  <c r="BC4" i="29" s="1"/>
  <c r="AM9" i="29"/>
  <c r="AN9" i="29" s="1"/>
  <c r="AM10" i="29"/>
  <c r="AN10" i="29" s="1"/>
  <c r="AM11" i="29"/>
  <c r="AN11" i="29" s="1"/>
  <c r="AM13" i="29"/>
  <c r="AM14" i="29"/>
  <c r="AQ13" i="29" s="1"/>
  <c r="AR13" i="29" s="1"/>
  <c r="AS13" i="29" s="1"/>
  <c r="AT13" i="29" s="1"/>
  <c r="AM16" i="29"/>
  <c r="AN16" i="29" s="1"/>
  <c r="AM17" i="29"/>
  <c r="AQ17" i="29" s="1"/>
  <c r="AR17" i="29" s="1"/>
  <c r="AS17" i="29" s="1"/>
  <c r="AT17" i="29" s="1"/>
  <c r="AU17" i="29" s="1"/>
  <c r="BA33" i="29" s="1"/>
  <c r="BC33" i="29" s="1"/>
  <c r="BG33" i="29" s="1"/>
  <c r="AP33" i="29"/>
  <c r="AM41" i="29"/>
  <c r="AQ41" i="29" s="1"/>
  <c r="AR41" i="29" s="1"/>
  <c r="AS41" i="29" s="1"/>
  <c r="AT41" i="29" s="1"/>
  <c r="AU41" i="29" s="1"/>
  <c r="BA15" i="29" s="1"/>
  <c r="BC15" i="29" s="1"/>
  <c r="AM45" i="29"/>
  <c r="AN45" i="29" s="1"/>
  <c r="L17" i="29"/>
  <c r="L35" i="29"/>
  <c r="L7" i="29"/>
  <c r="M6" i="29"/>
  <c r="N6" i="29" s="1"/>
  <c r="O6" i="29" s="1"/>
  <c r="P6" i="29" s="1"/>
  <c r="J22" i="29"/>
  <c r="L26" i="29"/>
  <c r="L49" i="29"/>
  <c r="L74" i="29"/>
  <c r="M8" i="29"/>
  <c r="N8" i="29" s="1"/>
  <c r="O8" i="29" s="1"/>
  <c r="P8" i="29" s="1"/>
  <c r="L78" i="29"/>
  <c r="L75" i="29"/>
  <c r="L95" i="29"/>
  <c r="L52" i="29"/>
  <c r="L14" i="29"/>
  <c r="M3" i="29"/>
  <c r="J4" i="29"/>
  <c r="L28" i="29"/>
  <c r="J89" i="29"/>
  <c r="L65" i="29"/>
  <c r="L69" i="29"/>
  <c r="L81" i="29"/>
  <c r="M11" i="29"/>
  <c r="N11" i="29" s="1"/>
  <c r="O11" i="29" s="1"/>
  <c r="L4" i="29"/>
  <c r="J15" i="29"/>
  <c r="L25" i="29"/>
  <c r="M56" i="29"/>
  <c r="L93" i="29"/>
  <c r="L94" i="29"/>
  <c r="M39" i="29"/>
  <c r="N39" i="29" s="1"/>
  <c r="O39" i="29" s="1"/>
  <c r="P39" i="29" s="1"/>
  <c r="J69" i="29"/>
  <c r="J9" i="29"/>
  <c r="L5" i="29"/>
  <c r="L15" i="29"/>
  <c r="L86" i="29"/>
  <c r="L18" i="29"/>
  <c r="J52" i="29"/>
  <c r="J67" i="29"/>
  <c r="L10" i="29"/>
  <c r="J71" i="29"/>
  <c r="J81" i="29"/>
  <c r="M83" i="29"/>
  <c r="N83" i="29" s="1"/>
  <c r="O83" i="29" s="1"/>
  <c r="P83" i="29" s="1"/>
  <c r="J97" i="29"/>
  <c r="L85" i="29"/>
  <c r="L83" i="29"/>
  <c r="AQ7" i="29"/>
  <c r="AR7" i="29" s="1"/>
  <c r="AS7" i="29" s="1"/>
  <c r="AT7" i="29" s="1"/>
  <c r="AU7" i="29" s="1"/>
  <c r="BA11" i="29" s="1"/>
  <c r="BC11" i="29" s="1"/>
  <c r="BE11" i="29" s="1"/>
  <c r="M16" i="29"/>
  <c r="N16" i="29" s="1"/>
  <c r="O16" i="29" s="1"/>
  <c r="AQ15" i="29"/>
  <c r="AR15" i="29" s="1"/>
  <c r="AS15" i="29" s="1"/>
  <c r="AT15" i="29" s="1"/>
  <c r="AU15" i="29" s="1"/>
  <c r="BA28" i="29" s="1"/>
  <c r="BC28" i="29" s="1"/>
  <c r="BG28" i="29" s="1"/>
  <c r="J32" i="29"/>
  <c r="J48" i="29"/>
  <c r="M51" i="29"/>
  <c r="N51" i="29" s="1"/>
  <c r="O51" i="29" s="1"/>
  <c r="P51" i="29" s="1"/>
  <c r="M86" i="29"/>
  <c r="N86" i="29" s="1"/>
  <c r="O86" i="29" s="1"/>
  <c r="P86" i="29" s="1"/>
  <c r="J88" i="29"/>
  <c r="AM3" i="29"/>
  <c r="AQ3" i="29" s="1"/>
  <c r="AR3" i="29" s="1"/>
  <c r="AS3" i="29" s="1"/>
  <c r="AT3" i="29" s="1"/>
  <c r="AU3" i="29" s="1"/>
  <c r="BA19" i="29" s="1"/>
  <c r="BC19" i="29" s="1"/>
  <c r="J7" i="29"/>
  <c r="M17" i="29"/>
  <c r="N17" i="29" s="1"/>
  <c r="O17" i="29" s="1"/>
  <c r="P17" i="29" s="1"/>
  <c r="M25" i="29"/>
  <c r="N25" i="29" s="1"/>
  <c r="O25" i="29" s="1"/>
  <c r="P25" i="29" s="1"/>
  <c r="M76" i="29"/>
  <c r="N76" i="29" s="1"/>
  <c r="O76" i="29" s="1"/>
  <c r="P76" i="29" s="1"/>
  <c r="M92" i="29"/>
  <c r="N92" i="29" s="1"/>
  <c r="O92" i="29" s="1"/>
  <c r="P92" i="29" s="1"/>
  <c r="J16" i="29"/>
  <c r="AM35" i="29"/>
  <c r="J3" i="29"/>
  <c r="J21" i="29"/>
  <c r="J78" i="29"/>
  <c r="J87" i="29"/>
  <c r="J24" i="29"/>
  <c r="M12" i="29"/>
  <c r="N12" i="29" s="1"/>
  <c r="O12" i="29" s="1"/>
  <c r="P12" i="29" s="1"/>
  <c r="AR49" i="29"/>
  <c r="AS49" i="29" s="1"/>
  <c r="AT49" i="29" s="1"/>
  <c r="AU49" i="29" s="1"/>
  <c r="BA34" i="29" s="1"/>
  <c r="BC34" i="29" s="1"/>
  <c r="BE34" i="29" s="1"/>
  <c r="M80" i="29"/>
  <c r="M85" i="29"/>
  <c r="N85" i="29" s="1"/>
  <c r="O85" i="29" s="1"/>
  <c r="P85" i="29" s="1"/>
  <c r="L31" i="29"/>
  <c r="L32" i="29"/>
  <c r="AQ5" i="29"/>
  <c r="AR5" i="29" s="1"/>
  <c r="AS5" i="29" s="1"/>
  <c r="AT5" i="29" s="1"/>
  <c r="AU5" i="29" s="1"/>
  <c r="BA24" i="29" s="1"/>
  <c r="BC24" i="29" s="1"/>
  <c r="AQ6" i="29"/>
  <c r="AR6" i="29" s="1"/>
  <c r="AS6" i="29" s="1"/>
  <c r="AT6" i="29" s="1"/>
  <c r="AU6" i="29" s="1"/>
  <c r="BA26" i="29" s="1"/>
  <c r="BC26" i="29" s="1"/>
  <c r="J5" i="29"/>
  <c r="M7" i="29"/>
  <c r="N7" i="29" s="1"/>
  <c r="O7" i="29" s="1"/>
  <c r="L9" i="29"/>
  <c r="AP35" i="29"/>
  <c r="AP36" i="29"/>
  <c r="AN41" i="29"/>
  <c r="M55" i="29"/>
  <c r="N55" i="29" s="1"/>
  <c r="O55" i="29" s="1"/>
  <c r="P55" i="29" s="1"/>
  <c r="J55" i="29"/>
  <c r="J62" i="29"/>
  <c r="J60" i="29"/>
  <c r="J58" i="29"/>
  <c r="M5" i="29"/>
  <c r="N5" i="29" s="1"/>
  <c r="O5" i="29" s="1"/>
  <c r="AN5" i="29"/>
  <c r="J10" i="29"/>
  <c r="M10" i="29"/>
  <c r="N10" i="29" s="1"/>
  <c r="O10" i="29" s="1"/>
  <c r="P10" i="29" s="1"/>
  <c r="L12" i="29"/>
  <c r="AP14" i="29"/>
  <c r="AQ21" i="29"/>
  <c r="AR21" i="29" s="1"/>
  <c r="AS21" i="29" s="1"/>
  <c r="AT21" i="29" s="1"/>
  <c r="AU21" i="29" s="1"/>
  <c r="BA25" i="29" s="1"/>
  <c r="BC25" i="29" s="1"/>
  <c r="M22" i="29"/>
  <c r="N22" i="29" s="1"/>
  <c r="O22" i="29" s="1"/>
  <c r="P22" i="29" s="1"/>
  <c r="M26" i="29"/>
  <c r="N26" i="29" s="1"/>
  <c r="O26" i="29" s="1"/>
  <c r="P26" i="29" s="1"/>
  <c r="M62" i="29"/>
  <c r="AM27" i="28"/>
  <c r="AM41" i="28"/>
  <c r="J6" i="29"/>
  <c r="AQ10" i="29"/>
  <c r="AR10" i="29" s="1"/>
  <c r="AS10" i="29" s="1"/>
  <c r="AT10" i="29" s="1"/>
  <c r="AU10" i="29" s="1"/>
  <c r="BA3" i="29" s="1"/>
  <c r="BC3" i="29" s="1"/>
  <c r="J13" i="29"/>
  <c r="M15" i="29"/>
  <c r="N15" i="29" s="1"/>
  <c r="O15" i="29" s="1"/>
  <c r="P15" i="29" s="1"/>
  <c r="M18" i="29"/>
  <c r="N18" i="29" s="1"/>
  <c r="O18" i="29" s="1"/>
  <c r="P18" i="29" s="1"/>
  <c r="J18" i="29"/>
  <c r="J27" i="29"/>
  <c r="M27" i="29"/>
  <c r="N27" i="29" s="1"/>
  <c r="O27" i="29" s="1"/>
  <c r="P27" i="29" s="1"/>
  <c r="M30" i="29"/>
  <c r="N30" i="29" s="1"/>
  <c r="O30" i="29" s="1"/>
  <c r="P30" i="29" s="1"/>
  <c r="AP30" i="29"/>
  <c r="AN39" i="29"/>
  <c r="AQ39" i="29"/>
  <c r="AR39" i="29" s="1"/>
  <c r="AS39" i="29" s="1"/>
  <c r="AT39" i="29" s="1"/>
  <c r="AU39" i="29" s="1"/>
  <c r="BA12" i="29" s="1"/>
  <c r="BC12" i="29" s="1"/>
  <c r="M42" i="29"/>
  <c r="N42" i="29" s="1"/>
  <c r="O42" i="29" s="1"/>
  <c r="P42" i="29" s="1"/>
  <c r="J42" i="29"/>
  <c r="M19" i="29"/>
  <c r="N19" i="29" s="1"/>
  <c r="O19" i="29" s="1"/>
  <c r="P19" i="29" s="1"/>
  <c r="AM22" i="29"/>
  <c r="M4" i="28"/>
  <c r="N4" i="28" s="1"/>
  <c r="O4" i="28" s="1"/>
  <c r="P4" i="28" s="1"/>
  <c r="N3" i="29"/>
  <c r="O3" i="29" s="1"/>
  <c r="M4" i="29"/>
  <c r="N4" i="29" s="1"/>
  <c r="O4" i="29" s="1"/>
  <c r="P4" i="29" s="1"/>
  <c r="L6" i="29"/>
  <c r="AN6" i="29"/>
  <c r="J8" i="29"/>
  <c r="AP10" i="29"/>
  <c r="L13" i="29"/>
  <c r="J19" i="29"/>
  <c r="L11" i="29"/>
  <c r="M21" i="29"/>
  <c r="N21" i="29" s="1"/>
  <c r="O21" i="29" s="1"/>
  <c r="P21" i="29" s="1"/>
  <c r="M20" i="29"/>
  <c r="N20" i="29" s="1"/>
  <c r="O20" i="29" s="1"/>
  <c r="P20" i="29" s="1"/>
  <c r="AM25" i="29"/>
  <c r="M14" i="29"/>
  <c r="N14" i="29" s="1"/>
  <c r="O14" i="29" s="1"/>
  <c r="J14" i="29"/>
  <c r="J20" i="29"/>
  <c r="J36" i="29"/>
  <c r="M36" i="29"/>
  <c r="N36" i="29" s="1"/>
  <c r="O36" i="29" s="1"/>
  <c r="P36" i="29" s="1"/>
  <c r="J34" i="29"/>
  <c r="L45" i="29"/>
  <c r="M41" i="29"/>
  <c r="N41" i="29" s="1"/>
  <c r="O41" i="29" s="1"/>
  <c r="P41" i="29" s="1"/>
  <c r="M48" i="29"/>
  <c r="N48" i="29" s="1"/>
  <c r="O48" i="29" s="1"/>
  <c r="P48" i="29" s="1"/>
  <c r="M45" i="29"/>
  <c r="N45" i="29" s="1"/>
  <c r="O45" i="29" s="1"/>
  <c r="P45" i="29" s="1"/>
  <c r="M43" i="29"/>
  <c r="N43" i="29" s="1"/>
  <c r="O43" i="29" s="1"/>
  <c r="P43" i="29" s="1"/>
  <c r="M37" i="29"/>
  <c r="N37" i="29" s="1"/>
  <c r="O37" i="29" s="1"/>
  <c r="M47" i="29"/>
  <c r="N47" i="29" s="1"/>
  <c r="O47" i="29" s="1"/>
  <c r="P47" i="29" s="1"/>
  <c r="L46" i="29"/>
  <c r="L54" i="29"/>
  <c r="L63" i="29"/>
  <c r="L60" i="29"/>
  <c r="L58" i="29"/>
  <c r="L57" i="29"/>
  <c r="M64" i="29"/>
  <c r="N64" i="29" s="1"/>
  <c r="O64" i="29" s="1"/>
  <c r="P64" i="29" s="1"/>
  <c r="M58" i="29"/>
  <c r="N58" i="29" s="1"/>
  <c r="O58" i="29" s="1"/>
  <c r="P58" i="29" s="1"/>
  <c r="AP33" i="28"/>
  <c r="AM45" i="28"/>
  <c r="AM18" i="28"/>
  <c r="AM23" i="28"/>
  <c r="L35" i="28"/>
  <c r="M97" i="28"/>
  <c r="M9" i="29"/>
  <c r="N9" i="29" s="1"/>
  <c r="O9" i="29" s="1"/>
  <c r="P9" i="29" s="1"/>
  <c r="AP19" i="29"/>
  <c r="J38" i="29"/>
  <c r="J63" i="29"/>
  <c r="M63" i="29"/>
  <c r="N63" i="29" s="1"/>
  <c r="O63" i="29" s="1"/>
  <c r="P63" i="29" s="1"/>
  <c r="AP12" i="29"/>
  <c r="L19" i="29"/>
  <c r="L20" i="29"/>
  <c r="M23" i="29"/>
  <c r="N23" i="29" s="1"/>
  <c r="O23" i="29" s="1"/>
  <c r="P23" i="29" s="1"/>
  <c r="J23" i="29"/>
  <c r="J29" i="29"/>
  <c r="M24" i="29"/>
  <c r="N24" i="29" s="1"/>
  <c r="O24" i="29" s="1"/>
  <c r="P24" i="29" s="1"/>
  <c r="M29" i="29"/>
  <c r="N29" i="29" s="1"/>
  <c r="O29" i="29" s="1"/>
  <c r="P29" i="29" s="1"/>
  <c r="J26" i="29"/>
  <c r="AP25" i="29"/>
  <c r="J30" i="29"/>
  <c r="J33" i="29"/>
  <c r="M35" i="29"/>
  <c r="N35" i="29" s="1"/>
  <c r="O35" i="29" s="1"/>
  <c r="P35" i="29" s="1"/>
  <c r="AP38" i="29"/>
  <c r="L44" i="29"/>
  <c r="L61" i="29"/>
  <c r="L4" i="28"/>
  <c r="L5" i="28"/>
  <c r="L14" i="28"/>
  <c r="L21" i="28"/>
  <c r="L31" i="28"/>
  <c r="L3" i="29"/>
  <c r="AP3" i="29"/>
  <c r="J12" i="29"/>
  <c r="L16" i="29"/>
  <c r="L21" i="29"/>
  <c r="L23" i="29"/>
  <c r="L24" i="29"/>
  <c r="J25" i="29"/>
  <c r="AP26" i="29"/>
  <c r="L30" i="29"/>
  <c r="L36" i="29"/>
  <c r="M33" i="29"/>
  <c r="N33" i="29" s="1"/>
  <c r="O33" i="29" s="1"/>
  <c r="M34" i="29"/>
  <c r="N34" i="29" s="1"/>
  <c r="O34" i="29" s="1"/>
  <c r="J45" i="29"/>
  <c r="AN42" i="29"/>
  <c r="L42" i="29"/>
  <c r="M53" i="29"/>
  <c r="N53" i="29" s="1"/>
  <c r="O53" i="29" s="1"/>
  <c r="P53" i="29" s="1"/>
  <c r="J53" i="29"/>
  <c r="M13" i="29"/>
  <c r="N13" i="29" s="1"/>
  <c r="O13" i="29" s="1"/>
  <c r="P13" i="29" s="1"/>
  <c r="AQ18" i="29"/>
  <c r="AR18" i="29" s="1"/>
  <c r="AS18" i="29" s="1"/>
  <c r="AT18" i="29" s="1"/>
  <c r="AU18" i="29" s="1"/>
  <c r="BA9" i="29" s="1"/>
  <c r="BC9" i="29" s="1"/>
  <c r="AP29" i="29"/>
  <c r="AP23" i="29"/>
  <c r="AP24" i="29"/>
  <c r="L27" i="29"/>
  <c r="AP27" i="29"/>
  <c r="L29" i="29"/>
  <c r="M32" i="29"/>
  <c r="N32" i="29" s="1"/>
  <c r="O32" i="29" s="1"/>
  <c r="P32" i="29" s="1"/>
  <c r="M49" i="29"/>
  <c r="N49" i="29" s="1"/>
  <c r="O49" i="29" s="1"/>
  <c r="P49" i="29" s="1"/>
  <c r="J49" i="29"/>
  <c r="J41" i="29"/>
  <c r="J47" i="29"/>
  <c r="J39" i="29"/>
  <c r="J40" i="29"/>
  <c r="J46" i="29"/>
  <c r="AM47" i="29"/>
  <c r="M54" i="29"/>
  <c r="N54" i="29" s="1"/>
  <c r="O54" i="29" s="1"/>
  <c r="P54" i="29" s="1"/>
  <c r="M59" i="29"/>
  <c r="N59" i="29" s="1"/>
  <c r="O59" i="29" s="1"/>
  <c r="P59" i="29" s="1"/>
  <c r="M28" i="29"/>
  <c r="N28" i="29" s="1"/>
  <c r="O28" i="29" s="1"/>
  <c r="P28" i="29" s="1"/>
  <c r="J28" i="29"/>
  <c r="L62" i="29"/>
  <c r="J64" i="29"/>
  <c r="M66" i="29"/>
  <c r="N66" i="29" s="1"/>
  <c r="O66" i="29" s="1"/>
  <c r="P66" i="29" s="1"/>
  <c r="M65" i="29"/>
  <c r="N65" i="29" s="1"/>
  <c r="O65" i="29" s="1"/>
  <c r="J66" i="29"/>
  <c r="M67" i="29"/>
  <c r="N67" i="29" s="1"/>
  <c r="O67" i="29" s="1"/>
  <c r="P67" i="29" s="1"/>
  <c r="M73" i="29"/>
  <c r="N73" i="29" s="1"/>
  <c r="O73" i="29" s="1"/>
  <c r="P73" i="29" s="1"/>
  <c r="AQ31" i="29"/>
  <c r="AR31" i="29" s="1"/>
  <c r="AS31" i="29" s="1"/>
  <c r="AT31" i="29" s="1"/>
  <c r="AU31" i="29" s="1"/>
  <c r="BA13" i="29" s="1"/>
  <c r="BC13" i="29" s="1"/>
  <c r="M38" i="29"/>
  <c r="N38" i="29" s="1"/>
  <c r="O38" i="29" s="1"/>
  <c r="P38" i="29" s="1"/>
  <c r="L40" i="29"/>
  <c r="J44" i="29"/>
  <c r="M44" i="29"/>
  <c r="N44" i="29" s="1"/>
  <c r="O44" i="29" s="1"/>
  <c r="P44" i="29" s="1"/>
  <c r="J59" i="29"/>
  <c r="L66" i="29"/>
  <c r="L77" i="29"/>
  <c r="N80" i="29"/>
  <c r="O80" i="29" s="1"/>
  <c r="P80" i="29" s="1"/>
  <c r="L80" i="29"/>
  <c r="L73" i="29"/>
  <c r="J79" i="29"/>
  <c r="L56" i="29"/>
  <c r="L59" i="29"/>
  <c r="M61" i="29"/>
  <c r="N61" i="29" s="1"/>
  <c r="O61" i="29" s="1"/>
  <c r="P61" i="29" s="1"/>
  <c r="J61" i="29"/>
  <c r="M77" i="29"/>
  <c r="N77" i="29" s="1"/>
  <c r="O77" i="29" s="1"/>
  <c r="P77" i="29" s="1"/>
  <c r="L79" i="29"/>
  <c r="L22" i="29"/>
  <c r="M31" i="29"/>
  <c r="N31" i="29" s="1"/>
  <c r="O31" i="29" s="1"/>
  <c r="J31" i="29"/>
  <c r="L48" i="29"/>
  <c r="L51" i="29"/>
  <c r="J57" i="29"/>
  <c r="M57" i="29"/>
  <c r="N57" i="29" s="1"/>
  <c r="O57" i="29" s="1"/>
  <c r="P57" i="29" s="1"/>
  <c r="J56" i="29"/>
  <c r="L55" i="29"/>
  <c r="J65" i="29"/>
  <c r="M72" i="29"/>
  <c r="N72" i="29" s="1"/>
  <c r="O72" i="29" s="1"/>
  <c r="J72" i="29"/>
  <c r="AP34" i="29"/>
  <c r="AP45" i="29"/>
  <c r="J75" i="29"/>
  <c r="L34" i="29"/>
  <c r="J43" i="29"/>
  <c r="L47" i="29"/>
  <c r="AN40" i="29"/>
  <c r="L37" i="29"/>
  <c r="L41" i="29"/>
  <c r="AQ46" i="29"/>
  <c r="AR46" i="29" s="1"/>
  <c r="AS46" i="29" s="1"/>
  <c r="AT46" i="29" s="1"/>
  <c r="L43" i="29"/>
  <c r="AQ48" i="29"/>
  <c r="AR48" i="29" s="1"/>
  <c r="AS48" i="29" s="1"/>
  <c r="AT48" i="29" s="1"/>
  <c r="AU48" i="29" s="1"/>
  <c r="BA22" i="29" s="1"/>
  <c r="BC22" i="29" s="1"/>
  <c r="AN48" i="29"/>
  <c r="J50" i="29"/>
  <c r="M50" i="29"/>
  <c r="N50" i="29" s="1"/>
  <c r="O50" i="29" s="1"/>
  <c r="J51" i="29"/>
  <c r="AQ50" i="29"/>
  <c r="AR50" i="29" s="1"/>
  <c r="AS50" i="29" s="1"/>
  <c r="AT50" i="29" s="1"/>
  <c r="AU50" i="29" s="1"/>
  <c r="BA10" i="29" s="1"/>
  <c r="BC10" i="29" s="1"/>
  <c r="AN50" i="29"/>
  <c r="M52" i="29"/>
  <c r="N52" i="29" s="1"/>
  <c r="O52" i="29" s="1"/>
  <c r="P52" i="29" s="1"/>
  <c r="M68" i="29"/>
  <c r="N68" i="29" s="1"/>
  <c r="O68" i="29" s="1"/>
  <c r="J68" i="29"/>
  <c r="J77" i="29"/>
  <c r="M70" i="29"/>
  <c r="N70" i="29" s="1"/>
  <c r="O70" i="29" s="1"/>
  <c r="J70" i="29"/>
  <c r="M93" i="29"/>
  <c r="N93" i="29" s="1"/>
  <c r="O93" i="29" s="1"/>
  <c r="P93" i="29" s="1"/>
  <c r="J95" i="29"/>
  <c r="J94" i="29"/>
  <c r="M90" i="29"/>
  <c r="N90" i="29" s="1"/>
  <c r="O90" i="29" s="1"/>
  <c r="P90" i="29" s="1"/>
  <c r="J93" i="29"/>
  <c r="M91" i="29"/>
  <c r="N91" i="29" s="1"/>
  <c r="O91" i="29" s="1"/>
  <c r="P91" i="29" s="1"/>
  <c r="J90" i="29"/>
  <c r="M95" i="29"/>
  <c r="N95" i="29" s="1"/>
  <c r="O95" i="29" s="1"/>
  <c r="P95" i="29" s="1"/>
  <c r="J91" i="29"/>
  <c r="AM43" i="29"/>
  <c r="M40" i="29"/>
  <c r="N40" i="29" s="1"/>
  <c r="O40" i="29" s="1"/>
  <c r="P40" i="29" s="1"/>
  <c r="M60" i="29"/>
  <c r="N60" i="29" s="1"/>
  <c r="O60" i="29" s="1"/>
  <c r="P60" i="29" s="1"/>
  <c r="L64" i="29"/>
  <c r="L76" i="29"/>
  <c r="L72" i="29"/>
  <c r="J83" i="29"/>
  <c r="M84" i="29"/>
  <c r="N84" i="29" s="1"/>
  <c r="O84" i="29" s="1"/>
  <c r="P84" i="29" s="1"/>
  <c r="M82" i="29"/>
  <c r="N82" i="29" s="1"/>
  <c r="O82" i="29" s="1"/>
  <c r="P82" i="29" s="1"/>
  <c r="M81" i="29"/>
  <c r="N81" i="29" s="1"/>
  <c r="O81" i="29" s="1"/>
  <c r="J84" i="29"/>
  <c r="J82" i="29"/>
  <c r="L97" i="29"/>
  <c r="M96" i="29"/>
  <c r="N96" i="29" s="1"/>
  <c r="O96" i="29" s="1"/>
  <c r="L96" i="29"/>
  <c r="J35" i="29"/>
  <c r="AM37" i="29"/>
  <c r="AQ38" i="29" s="1"/>
  <c r="AR38" i="29" s="1"/>
  <c r="AS38" i="29" s="1"/>
  <c r="AT38" i="29" s="1"/>
  <c r="M46" i="29"/>
  <c r="N46" i="29" s="1"/>
  <c r="O46" i="29" s="1"/>
  <c r="P46" i="29" s="1"/>
  <c r="J37" i="29"/>
  <c r="L39" i="29"/>
  <c r="L53" i="29"/>
  <c r="J54" i="29"/>
  <c r="J80" i="29"/>
  <c r="L70" i="29"/>
  <c r="M74" i="29"/>
  <c r="N74" i="29" s="1"/>
  <c r="O74" i="29" s="1"/>
  <c r="M79" i="29"/>
  <c r="N79" i="29" s="1"/>
  <c r="O79" i="29" s="1"/>
  <c r="P79" i="29" s="1"/>
  <c r="L89" i="29"/>
  <c r="M88" i="29"/>
  <c r="N88" i="29" s="1"/>
  <c r="O88" i="29" s="1"/>
  <c r="L88" i="29"/>
  <c r="M97" i="29"/>
  <c r="N97" i="29" s="1"/>
  <c r="O97" i="29" s="1"/>
  <c r="M94" i="29"/>
  <c r="N94" i="29" s="1"/>
  <c r="O94" i="29" s="1"/>
  <c r="P94" i="29" s="1"/>
  <c r="N56" i="29"/>
  <c r="O56" i="29" s="1"/>
  <c r="P56" i="29" s="1"/>
  <c r="N62" i="29"/>
  <c r="O62" i="29" s="1"/>
  <c r="P62" i="29" s="1"/>
  <c r="M78" i="29"/>
  <c r="N78" i="29" s="1"/>
  <c r="O78" i="29" s="1"/>
  <c r="P78" i="29" s="1"/>
  <c r="M75" i="29"/>
  <c r="N75" i="29" s="1"/>
  <c r="O75" i="29" s="1"/>
  <c r="P75" i="29" s="1"/>
  <c r="M87" i="29"/>
  <c r="N87" i="29" s="1"/>
  <c r="O87" i="29" s="1"/>
  <c r="M69" i="29"/>
  <c r="N69" i="29" s="1"/>
  <c r="O69" i="29" s="1"/>
  <c r="L82" i="29"/>
  <c r="J85" i="29"/>
  <c r="M89" i="29"/>
  <c r="N89" i="29" s="1"/>
  <c r="O89" i="29" s="1"/>
  <c r="P89" i="29" s="1"/>
  <c r="L91" i="29"/>
  <c r="J92" i="29"/>
  <c r="L67" i="29"/>
  <c r="J76" i="29"/>
  <c r="L71" i="29"/>
  <c r="J73" i="29"/>
  <c r="L84" i="29"/>
  <c r="J86" i="29"/>
  <c r="L90" i="29"/>
  <c r="M71" i="29"/>
  <c r="N71" i="29" s="1"/>
  <c r="O71" i="29" s="1"/>
  <c r="J74" i="29"/>
  <c r="L92" i="29"/>
  <c r="AM25" i="28"/>
  <c r="AM33" i="28"/>
  <c r="AQ33" i="28" s="1"/>
  <c r="AR33" i="28" s="1"/>
  <c r="AS33" i="28" s="1"/>
  <c r="AT33" i="28" s="1"/>
  <c r="AM40" i="28"/>
  <c r="AQ40" i="28" s="1"/>
  <c r="AR40" i="28" s="1"/>
  <c r="AS40" i="28" s="1"/>
  <c r="AT40" i="28" s="1"/>
  <c r="AU40" i="28" s="1"/>
  <c r="BA8" i="28" s="1"/>
  <c r="BC8" i="28" s="1"/>
  <c r="AP45" i="28"/>
  <c r="AP14" i="28"/>
  <c r="AM34" i="28"/>
  <c r="AM35" i="28"/>
  <c r="AM36" i="28"/>
  <c r="AP44" i="28"/>
  <c r="AN32" i="28"/>
  <c r="AM22" i="28"/>
  <c r="AQ22" i="28" s="1"/>
  <c r="AR22" i="28" s="1"/>
  <c r="AS22" i="28" s="1"/>
  <c r="AT22" i="28" s="1"/>
  <c r="AU22" i="28" s="1"/>
  <c r="BA27" i="28" s="1"/>
  <c r="BC27" i="28" s="1"/>
  <c r="AM31" i="28"/>
  <c r="AQ31" i="28" s="1"/>
  <c r="AR31" i="28" s="1"/>
  <c r="AS31" i="28" s="1"/>
  <c r="AT31" i="28" s="1"/>
  <c r="AU31" i="28" s="1"/>
  <c r="BA13" i="28" s="1"/>
  <c r="BC13" i="28" s="1"/>
  <c r="BG13" i="28" s="1"/>
  <c r="AM43" i="28"/>
  <c r="AN43" i="28" s="1"/>
  <c r="AP46" i="28"/>
  <c r="AP13" i="28"/>
  <c r="AM4" i="28"/>
  <c r="AN4" i="28" s="1"/>
  <c r="AM5" i="28"/>
  <c r="AN5" i="28" s="1"/>
  <c r="AM6" i="28"/>
  <c r="AQ6" i="28" s="1"/>
  <c r="AR6" i="28" s="1"/>
  <c r="AS6" i="28" s="1"/>
  <c r="AT6" i="28" s="1"/>
  <c r="AU6" i="28" s="1"/>
  <c r="BA26" i="28" s="1"/>
  <c r="BC26" i="28" s="1"/>
  <c r="AP36" i="28"/>
  <c r="AM38" i="28"/>
  <c r="AM44" i="28"/>
  <c r="AM9" i="28"/>
  <c r="AN9" i="28" s="1"/>
  <c r="AP32" i="28"/>
  <c r="AM11" i="28"/>
  <c r="AM12" i="28"/>
  <c r="AM13" i="28"/>
  <c r="AM28" i="28"/>
  <c r="AM42" i="28"/>
  <c r="AQ42" i="28" s="1"/>
  <c r="AR42" i="28" s="1"/>
  <c r="AS42" i="28" s="1"/>
  <c r="AT42" i="28" s="1"/>
  <c r="AU42" i="28" s="1"/>
  <c r="BA4" i="28" s="1"/>
  <c r="BC4" i="28" s="1"/>
  <c r="AM50" i="28"/>
  <c r="AN50" i="28" s="1"/>
  <c r="AP12" i="28"/>
  <c r="AM15" i="28"/>
  <c r="AN15" i="28" s="1"/>
  <c r="AM16" i="28"/>
  <c r="AM17" i="28"/>
  <c r="AN17" i="28" s="1"/>
  <c r="AM19" i="28"/>
  <c r="AQ19" i="28" s="1"/>
  <c r="AR19" i="28" s="1"/>
  <c r="AS19" i="28" s="1"/>
  <c r="AT19" i="28" s="1"/>
  <c r="AU19" i="28" s="1"/>
  <c r="BA20" i="28" s="1"/>
  <c r="BC20" i="28" s="1"/>
  <c r="AM20" i="28"/>
  <c r="AQ20" i="28" s="1"/>
  <c r="AR20" i="28" s="1"/>
  <c r="AS20" i="28" s="1"/>
  <c r="AT20" i="28" s="1"/>
  <c r="AU20" i="28" s="1"/>
  <c r="BA6" i="28" s="1"/>
  <c r="BC6" i="28" s="1"/>
  <c r="AM30" i="28"/>
  <c r="AP25" i="28"/>
  <c r="AM29" i="28"/>
  <c r="L19" i="28"/>
  <c r="J97" i="28"/>
  <c r="L91" i="28"/>
  <c r="L18" i="28"/>
  <c r="L53" i="28"/>
  <c r="L84" i="28"/>
  <c r="L90" i="28"/>
  <c r="L83" i="28"/>
  <c r="J86" i="28"/>
  <c r="J88" i="28"/>
  <c r="L13" i="28"/>
  <c r="L82" i="28"/>
  <c r="L26" i="28"/>
  <c r="J33" i="28"/>
  <c r="J51" i="28"/>
  <c r="M13" i="28"/>
  <c r="N13" i="28" s="1"/>
  <c r="O13" i="28" s="1"/>
  <c r="P13" i="28" s="1"/>
  <c r="J11" i="28"/>
  <c r="L34" i="28"/>
  <c r="M65" i="28"/>
  <c r="N65" i="28" s="1"/>
  <c r="O65" i="28" s="1"/>
  <c r="J19" i="28"/>
  <c r="L30" i="28"/>
  <c r="M87" i="28"/>
  <c r="J5" i="28"/>
  <c r="J79" i="28"/>
  <c r="L86" i="28"/>
  <c r="M95" i="28"/>
  <c r="N95" i="28" s="1"/>
  <c r="O95" i="28" s="1"/>
  <c r="P95" i="28" s="1"/>
  <c r="L95" i="28"/>
  <c r="L73" i="28"/>
  <c r="J36" i="28"/>
  <c r="L65" i="28"/>
  <c r="L68" i="28"/>
  <c r="M11" i="28"/>
  <c r="N11" i="28" s="1"/>
  <c r="O11" i="28" s="1"/>
  <c r="P11" i="28" s="1"/>
  <c r="J23" i="28"/>
  <c r="J22" i="28"/>
  <c r="AM47" i="28"/>
  <c r="AM3" i="28"/>
  <c r="AQ3" i="28" s="1"/>
  <c r="AR3" i="28" s="1"/>
  <c r="AS3" i="28" s="1"/>
  <c r="AT3" i="28" s="1"/>
  <c r="AU3" i="28" s="1"/>
  <c r="BA19" i="28" s="1"/>
  <c r="BC19" i="28" s="1"/>
  <c r="AM7" i="28"/>
  <c r="AQ7" i="28" s="1"/>
  <c r="AR7" i="28" s="1"/>
  <c r="AS7" i="28" s="1"/>
  <c r="AT7" i="28" s="1"/>
  <c r="AU7" i="28" s="1"/>
  <c r="BA11" i="28" s="1"/>
  <c r="BC11" i="28" s="1"/>
  <c r="AM8" i="28"/>
  <c r="AQ8" i="28" s="1"/>
  <c r="AR8" i="28" s="1"/>
  <c r="AS8" i="28" s="1"/>
  <c r="AT8" i="28" s="1"/>
  <c r="AU8" i="28" s="1"/>
  <c r="BA7" i="28" s="1"/>
  <c r="BC7" i="28" s="1"/>
  <c r="AM10" i="28"/>
  <c r="AN10" i="28" s="1"/>
  <c r="J27" i="28"/>
  <c r="J50" i="28"/>
  <c r="AM24" i="28"/>
  <c r="M12" i="28"/>
  <c r="N12" i="28" s="1"/>
  <c r="O12" i="28" s="1"/>
  <c r="P12" i="28" s="1"/>
  <c r="J15" i="28"/>
  <c r="J13" i="28"/>
  <c r="M16" i="28"/>
  <c r="N16" i="28" s="1"/>
  <c r="O16" i="28" s="1"/>
  <c r="AM26" i="28"/>
  <c r="M42" i="28"/>
  <c r="N42" i="28" s="1"/>
  <c r="O42" i="28" s="1"/>
  <c r="P42" i="28" s="1"/>
  <c r="J43" i="28"/>
  <c r="AM46" i="28"/>
  <c r="J65" i="28"/>
  <c r="J89" i="28"/>
  <c r="M61" i="28"/>
  <c r="N61" i="28" s="1"/>
  <c r="O61" i="28" s="1"/>
  <c r="P61" i="28" s="1"/>
  <c r="J66" i="28"/>
  <c r="J8" i="28"/>
  <c r="AM49" i="28"/>
  <c r="J87" i="28"/>
  <c r="AQ4" i="28"/>
  <c r="AR4" i="28" s="1"/>
  <c r="AS4" i="28" s="1"/>
  <c r="AT4" i="28" s="1"/>
  <c r="AU4" i="28" s="1"/>
  <c r="BA5" i="28" s="1"/>
  <c r="BC5" i="28" s="1"/>
  <c r="AQ16" i="28"/>
  <c r="AR16" i="28" s="1"/>
  <c r="AS16" i="28" s="1"/>
  <c r="AT16" i="28" s="1"/>
  <c r="AU16" i="28" s="1"/>
  <c r="BA21" i="28" s="1"/>
  <c r="BC21" i="28" s="1"/>
  <c r="AN16" i="28"/>
  <c r="M17" i="28"/>
  <c r="N17" i="28" s="1"/>
  <c r="O17" i="28" s="1"/>
  <c r="P17" i="28" s="1"/>
  <c r="J17" i="28"/>
  <c r="L9" i="28"/>
  <c r="AP3" i="28"/>
  <c r="J18" i="28"/>
  <c r="AQ18" i="28"/>
  <c r="AR18" i="28" s="1"/>
  <c r="AS18" i="28" s="1"/>
  <c r="AT18" i="28" s="1"/>
  <c r="AU18" i="28" s="1"/>
  <c r="BA9" i="28" s="1"/>
  <c r="BC9" i="28" s="1"/>
  <c r="AN18" i="28"/>
  <c r="J20" i="28"/>
  <c r="M19" i="28"/>
  <c r="N19" i="28" s="1"/>
  <c r="O19" i="28" s="1"/>
  <c r="P19" i="28" s="1"/>
  <c r="L29" i="28"/>
  <c r="AP26" i="28"/>
  <c r="M30" i="28"/>
  <c r="N30" i="28" s="1"/>
  <c r="O30" i="28" s="1"/>
  <c r="P30" i="28" s="1"/>
  <c r="AM37" i="28"/>
  <c r="M28" i="28"/>
  <c r="N28" i="28" s="1"/>
  <c r="O28" i="28" s="1"/>
  <c r="P28" i="28" s="1"/>
  <c r="AP22" i="28"/>
  <c r="J29" i="28"/>
  <c r="M23" i="28"/>
  <c r="N23" i="28" s="1"/>
  <c r="O23" i="28" s="1"/>
  <c r="P23" i="28" s="1"/>
  <c r="AP24" i="28"/>
  <c r="M3" i="28"/>
  <c r="N3" i="28" s="1"/>
  <c r="O3" i="28" s="1"/>
  <c r="P3" i="28" s="1"/>
  <c r="J3" i="28"/>
  <c r="L8" i="28"/>
  <c r="AP15" i="28"/>
  <c r="L17" i="28"/>
  <c r="J16" i="28"/>
  <c r="L20" i="28"/>
  <c r="J25" i="28"/>
  <c r="M25" i="28"/>
  <c r="N25" i="28" s="1"/>
  <c r="O25" i="28" s="1"/>
  <c r="P25" i="28" s="1"/>
  <c r="J59" i="28"/>
  <c r="M59" i="28"/>
  <c r="N59" i="28" s="1"/>
  <c r="O59" i="28" s="1"/>
  <c r="P59" i="28" s="1"/>
  <c r="J60" i="28"/>
  <c r="M57" i="28"/>
  <c r="N57" i="28" s="1"/>
  <c r="O57" i="28" s="1"/>
  <c r="P57" i="28" s="1"/>
  <c r="J62" i="28"/>
  <c r="J57" i="28"/>
  <c r="J64" i="28"/>
  <c r="M64" i="28"/>
  <c r="N64" i="28" s="1"/>
  <c r="O64" i="28" s="1"/>
  <c r="P64" i="28" s="1"/>
  <c r="M54" i="28"/>
  <c r="N54" i="28" s="1"/>
  <c r="O54" i="28" s="1"/>
  <c r="J55" i="28"/>
  <c r="M6" i="28"/>
  <c r="N6" i="28" s="1"/>
  <c r="O6" i="28" s="1"/>
  <c r="P6" i="28" s="1"/>
  <c r="L7" i="28"/>
  <c r="AP11" i="28"/>
  <c r="L32" i="28"/>
  <c r="M9" i="28"/>
  <c r="N9" i="28" s="1"/>
  <c r="O9" i="28" s="1"/>
  <c r="P9" i="28" s="1"/>
  <c r="J9" i="28"/>
  <c r="J7" i="28"/>
  <c r="AQ11" i="28"/>
  <c r="AR11" i="28" s="1"/>
  <c r="AS11" i="28" s="1"/>
  <c r="AT11" i="28" s="1"/>
  <c r="AU11" i="28" s="1"/>
  <c r="BA30" i="28" s="1"/>
  <c r="BC30" i="28" s="1"/>
  <c r="AN11" i="28"/>
  <c r="AP29" i="28"/>
  <c r="J31" i="28"/>
  <c r="J32" i="28"/>
  <c r="M31" i="28"/>
  <c r="N31" i="28" s="1"/>
  <c r="O31" i="28" s="1"/>
  <c r="M32" i="28"/>
  <c r="N32" i="28" s="1"/>
  <c r="O32" i="28" s="1"/>
  <c r="P32" i="28" s="1"/>
  <c r="M8" i="28"/>
  <c r="N8" i="28" s="1"/>
  <c r="O8" i="28" s="1"/>
  <c r="P8" i="28" s="1"/>
  <c r="J10" i="28"/>
  <c r="M20" i="28"/>
  <c r="N20" i="28" s="1"/>
  <c r="O20" i="28" s="1"/>
  <c r="P20" i="28" s="1"/>
  <c r="AP28" i="28"/>
  <c r="L25" i="28"/>
  <c r="L3" i="28"/>
  <c r="L10" i="28"/>
  <c r="J12" i="28"/>
  <c r="L22" i="28"/>
  <c r="L47" i="28"/>
  <c r="AN41" i="28"/>
  <c r="AQ41" i="28"/>
  <c r="AR41" i="28" s="1"/>
  <c r="AS41" i="28" s="1"/>
  <c r="AT41" i="28" s="1"/>
  <c r="AU41" i="28" s="1"/>
  <c r="BA15" i="28" s="1"/>
  <c r="BC15" i="28" s="1"/>
  <c r="AQ43" i="28"/>
  <c r="AR43" i="28" s="1"/>
  <c r="AS43" i="28" s="1"/>
  <c r="AT43" i="28" s="1"/>
  <c r="AU43" i="28" s="1"/>
  <c r="BA31" i="28" s="1"/>
  <c r="BC31" i="28" s="1"/>
  <c r="L16" i="28"/>
  <c r="L24" i="28"/>
  <c r="J4" i="28"/>
  <c r="M5" i="28"/>
  <c r="N5" i="28" s="1"/>
  <c r="O5" i="28" s="1"/>
  <c r="M10" i="28"/>
  <c r="N10" i="28" s="1"/>
  <c r="O10" i="28" s="1"/>
  <c r="P10" i="28" s="1"/>
  <c r="M7" i="28"/>
  <c r="N7" i="28" s="1"/>
  <c r="O7" i="28" s="1"/>
  <c r="P7" i="28" s="1"/>
  <c r="L11" i="28"/>
  <c r="L15" i="28"/>
  <c r="AM21" i="28"/>
  <c r="J26" i="28"/>
  <c r="M26" i="28"/>
  <c r="N26" i="28" s="1"/>
  <c r="O26" i="28" s="1"/>
  <c r="P26" i="28" s="1"/>
  <c r="J28" i="28"/>
  <c r="M22" i="28"/>
  <c r="N22" i="28" s="1"/>
  <c r="O22" i="28" s="1"/>
  <c r="P22" i="28" s="1"/>
  <c r="AP30" i="28"/>
  <c r="M33" i="28"/>
  <c r="N33" i="28" s="1"/>
  <c r="O33" i="28" s="1"/>
  <c r="P33" i="28" s="1"/>
  <c r="M34" i="28"/>
  <c r="N34" i="28" s="1"/>
  <c r="O34" i="28" s="1"/>
  <c r="P34" i="28" s="1"/>
  <c r="M36" i="28"/>
  <c r="N36" i="28" s="1"/>
  <c r="O36" i="28" s="1"/>
  <c r="P36" i="28" s="1"/>
  <c r="AQ48" i="28"/>
  <c r="AR48" i="28" s="1"/>
  <c r="AS48" i="28" s="1"/>
  <c r="AT48" i="28" s="1"/>
  <c r="AU48" i="28" s="1"/>
  <c r="BA22" i="28" s="1"/>
  <c r="BC22" i="28" s="1"/>
  <c r="AN48" i="28"/>
  <c r="L38" i="28"/>
  <c r="L48" i="28"/>
  <c r="M41" i="28"/>
  <c r="N41" i="28" s="1"/>
  <c r="O41" i="28" s="1"/>
  <c r="P41" i="28" s="1"/>
  <c r="M45" i="28"/>
  <c r="N45" i="28" s="1"/>
  <c r="O45" i="28" s="1"/>
  <c r="P45" i="28" s="1"/>
  <c r="L58" i="28"/>
  <c r="AN22" i="28"/>
  <c r="M29" i="28"/>
  <c r="N29" i="28" s="1"/>
  <c r="O29" i="28" s="1"/>
  <c r="P29" i="28" s="1"/>
  <c r="AP27" i="28"/>
  <c r="L23" i="28"/>
  <c r="M46" i="28"/>
  <c r="N46" i="28" s="1"/>
  <c r="O46" i="28" s="1"/>
  <c r="P46" i="28" s="1"/>
  <c r="J37" i="28"/>
  <c r="J47" i="28"/>
  <c r="J38" i="28"/>
  <c r="J40" i="28"/>
  <c r="J46" i="28"/>
  <c r="L62" i="28"/>
  <c r="L64" i="28"/>
  <c r="L57" i="28"/>
  <c r="L56" i="28"/>
  <c r="M56" i="28"/>
  <c r="N56" i="28" s="1"/>
  <c r="O56" i="28" s="1"/>
  <c r="P56" i="28" s="1"/>
  <c r="J56" i="28"/>
  <c r="M55" i="28"/>
  <c r="N55" i="28" s="1"/>
  <c r="O55" i="28" s="1"/>
  <c r="P55" i="28" s="1"/>
  <c r="AP9" i="28"/>
  <c r="L27" i="28"/>
  <c r="AP34" i="28"/>
  <c r="AP38" i="28"/>
  <c r="AN40" i="28"/>
  <c r="J44" i="28"/>
  <c r="L59" i="28"/>
  <c r="J63" i="28"/>
  <c r="M63" i="28"/>
  <c r="N63" i="28" s="1"/>
  <c r="O63" i="28" s="1"/>
  <c r="P63" i="28" s="1"/>
  <c r="J14" i="28"/>
  <c r="M27" i="28"/>
  <c r="N27" i="28" s="1"/>
  <c r="O27" i="28" s="1"/>
  <c r="P27" i="28" s="1"/>
  <c r="AN42" i="28"/>
  <c r="L46" i="28"/>
  <c r="AP17" i="28"/>
  <c r="M21" i="28"/>
  <c r="N21" i="28" s="1"/>
  <c r="O21" i="28" s="1"/>
  <c r="P21" i="28" s="1"/>
  <c r="J41" i="28"/>
  <c r="M39" i="28"/>
  <c r="N39" i="28" s="1"/>
  <c r="O39" i="28" s="1"/>
  <c r="P39" i="28" s="1"/>
  <c r="AP40" i="28"/>
  <c r="AP41" i="28"/>
  <c r="L39" i="28"/>
  <c r="J52" i="28"/>
  <c r="M52" i="28"/>
  <c r="N52" i="28" s="1"/>
  <c r="O52" i="28" s="1"/>
  <c r="P52" i="28" s="1"/>
  <c r="M15" i="28"/>
  <c r="N15" i="28" s="1"/>
  <c r="O15" i="28" s="1"/>
  <c r="P15" i="28" s="1"/>
  <c r="AM14" i="28"/>
  <c r="AQ13" i="28" s="1"/>
  <c r="AR13" i="28" s="1"/>
  <c r="AS13" i="28" s="1"/>
  <c r="AT13" i="28" s="1"/>
  <c r="M14" i="28"/>
  <c r="N14" i="28" s="1"/>
  <c r="O14" i="28" s="1"/>
  <c r="M18" i="28"/>
  <c r="N18" i="28" s="1"/>
  <c r="O18" i="28" s="1"/>
  <c r="P18" i="28" s="1"/>
  <c r="J21" i="28"/>
  <c r="L28" i="28"/>
  <c r="M35" i="28"/>
  <c r="N35" i="28" s="1"/>
  <c r="O35" i="28" s="1"/>
  <c r="P35" i="28" s="1"/>
  <c r="J35" i="28"/>
  <c r="L40" i="28"/>
  <c r="L69" i="28"/>
  <c r="J24" i="28"/>
  <c r="M24" i="28"/>
  <c r="N24" i="28" s="1"/>
  <c r="O24" i="28" s="1"/>
  <c r="P24" i="28" s="1"/>
  <c r="L42" i="28"/>
  <c r="M62" i="28"/>
  <c r="N62" i="28" s="1"/>
  <c r="O62" i="28" s="1"/>
  <c r="P62" i="28" s="1"/>
  <c r="M83" i="28"/>
  <c r="N83" i="28" s="1"/>
  <c r="O83" i="28" s="1"/>
  <c r="P83" i="28" s="1"/>
  <c r="J84" i="28"/>
  <c r="M81" i="28"/>
  <c r="N81" i="28" s="1"/>
  <c r="O81" i="28" s="1"/>
  <c r="P81" i="28" s="1"/>
  <c r="J82" i="28"/>
  <c r="J83" i="28"/>
  <c r="M86" i="28"/>
  <c r="N86" i="28" s="1"/>
  <c r="O86" i="28" s="1"/>
  <c r="P86" i="28" s="1"/>
  <c r="M82" i="28"/>
  <c r="N82" i="28" s="1"/>
  <c r="O82" i="28" s="1"/>
  <c r="P82" i="28" s="1"/>
  <c r="M84" i="28"/>
  <c r="J30" i="28"/>
  <c r="AP23" i="28"/>
  <c r="J34" i="28"/>
  <c r="J45" i="28"/>
  <c r="J42" i="28"/>
  <c r="M38" i="28"/>
  <c r="N38" i="28" s="1"/>
  <c r="O38" i="28" s="1"/>
  <c r="P38" i="28" s="1"/>
  <c r="AP39" i="28"/>
  <c r="L43" i="28"/>
  <c r="AN44" i="28"/>
  <c r="L41" i="28"/>
  <c r="L49" i="28"/>
  <c r="L44" i="28"/>
  <c r="M51" i="28"/>
  <c r="N51" i="28" s="1"/>
  <c r="O51" i="28" s="1"/>
  <c r="P51" i="28" s="1"/>
  <c r="J53" i="28"/>
  <c r="M53" i="28"/>
  <c r="N53" i="28" s="1"/>
  <c r="O53" i="28" s="1"/>
  <c r="P53" i="28" s="1"/>
  <c r="M50" i="28"/>
  <c r="N50" i="28" s="1"/>
  <c r="O50" i="28" s="1"/>
  <c r="J61" i="28"/>
  <c r="L63" i="28"/>
  <c r="L72" i="28"/>
  <c r="M69" i="28"/>
  <c r="N69" i="28" s="1"/>
  <c r="O69" i="28" s="1"/>
  <c r="P69" i="28" s="1"/>
  <c r="L80" i="28"/>
  <c r="M71" i="28"/>
  <c r="N71" i="28" s="1"/>
  <c r="O71" i="28" s="1"/>
  <c r="P71" i="28" s="1"/>
  <c r="M70" i="28"/>
  <c r="N70" i="28" s="1"/>
  <c r="O70" i="28" s="1"/>
  <c r="P70" i="28" s="1"/>
  <c r="L70" i="28"/>
  <c r="M73" i="28"/>
  <c r="N73" i="28" s="1"/>
  <c r="O73" i="28" s="1"/>
  <c r="P73" i="28" s="1"/>
  <c r="J81" i="28"/>
  <c r="M60" i="28"/>
  <c r="N60" i="28" s="1"/>
  <c r="O60" i="28" s="1"/>
  <c r="P60" i="28" s="1"/>
  <c r="L79" i="28"/>
  <c r="M76" i="28"/>
  <c r="N76" i="28" s="1"/>
  <c r="O76" i="28" s="1"/>
  <c r="P76" i="28" s="1"/>
  <c r="AM39" i="28"/>
  <c r="M47" i="28"/>
  <c r="N47" i="28" s="1"/>
  <c r="O47" i="28" s="1"/>
  <c r="P47" i="28" s="1"/>
  <c r="L60" i="28"/>
  <c r="L54" i="28"/>
  <c r="M79" i="28"/>
  <c r="N79" i="28" s="1"/>
  <c r="O79" i="28" s="1"/>
  <c r="P79" i="28" s="1"/>
  <c r="L76" i="28"/>
  <c r="M88" i="28"/>
  <c r="N88" i="28" s="1"/>
  <c r="O88" i="28" s="1"/>
  <c r="P88" i="28" s="1"/>
  <c r="J93" i="28"/>
  <c r="L94" i="28"/>
  <c r="L93" i="28"/>
  <c r="L92" i="28"/>
  <c r="J70" i="28"/>
  <c r="M74" i="28"/>
  <c r="N74" i="28" s="1"/>
  <c r="O74" i="28" s="1"/>
  <c r="P74" i="28" s="1"/>
  <c r="J77" i="28"/>
  <c r="J80" i="28"/>
  <c r="L33" i="28"/>
  <c r="L37" i="28"/>
  <c r="M40" i="28"/>
  <c r="N40" i="28" s="1"/>
  <c r="O40" i="28" s="1"/>
  <c r="P40" i="28" s="1"/>
  <c r="J48" i="28"/>
  <c r="M48" i="28"/>
  <c r="N48" i="28" s="1"/>
  <c r="O48" i="28" s="1"/>
  <c r="P48" i="28" s="1"/>
  <c r="M44" i="28"/>
  <c r="N44" i="28" s="1"/>
  <c r="O44" i="28" s="1"/>
  <c r="P44" i="28" s="1"/>
  <c r="L50" i="28"/>
  <c r="L55" i="28"/>
  <c r="L66" i="28"/>
  <c r="J74" i="28"/>
  <c r="L71" i="28"/>
  <c r="L89" i="28"/>
  <c r="J90" i="28"/>
  <c r="M94" i="28"/>
  <c r="N94" i="28" s="1"/>
  <c r="O94" i="28" s="1"/>
  <c r="P94" i="28" s="1"/>
  <c r="J91" i="28"/>
  <c r="M93" i="28"/>
  <c r="N93" i="28" s="1"/>
  <c r="O93" i="28" s="1"/>
  <c r="P93" i="28" s="1"/>
  <c r="J95" i="28"/>
  <c r="M92" i="28"/>
  <c r="N92" i="28" s="1"/>
  <c r="O92" i="28" s="1"/>
  <c r="P92" i="28" s="1"/>
  <c r="J94" i="28"/>
  <c r="M90" i="28"/>
  <c r="N90" i="28" s="1"/>
  <c r="O90" i="28" s="1"/>
  <c r="J92" i="28"/>
  <c r="J96" i="28"/>
  <c r="N96" i="28"/>
  <c r="O96" i="28" s="1"/>
  <c r="L96" i="28"/>
  <c r="L36" i="28"/>
  <c r="AP35" i="28"/>
  <c r="M37" i="28"/>
  <c r="N37" i="28" s="1"/>
  <c r="O37" i="28" s="1"/>
  <c r="P37" i="28" s="1"/>
  <c r="AP37" i="28"/>
  <c r="M43" i="28"/>
  <c r="N43" i="28" s="1"/>
  <c r="O43" i="28" s="1"/>
  <c r="P43" i="28" s="1"/>
  <c r="L45" i="28"/>
  <c r="J49" i="28"/>
  <c r="M49" i="28"/>
  <c r="N49" i="28" s="1"/>
  <c r="O49" i="28" s="1"/>
  <c r="P49" i="28" s="1"/>
  <c r="L61" i="28"/>
  <c r="J58" i="28"/>
  <c r="M58" i="28"/>
  <c r="N58" i="28" s="1"/>
  <c r="O58" i="28" s="1"/>
  <c r="P58" i="28" s="1"/>
  <c r="M67" i="28"/>
  <c r="N67" i="28" s="1"/>
  <c r="O67" i="28" s="1"/>
  <c r="P67" i="28" s="1"/>
  <c r="J67" i="28"/>
  <c r="M78" i="28"/>
  <c r="N78" i="28" s="1"/>
  <c r="O78" i="28" s="1"/>
  <c r="P78" i="28" s="1"/>
  <c r="J72" i="28"/>
  <c r="L74" i="28"/>
  <c r="M85" i="28"/>
  <c r="N85" i="28" s="1"/>
  <c r="O85" i="28" s="1"/>
  <c r="P85" i="28" s="1"/>
  <c r="J85" i="28"/>
  <c r="L52" i="28"/>
  <c r="J54" i="28"/>
  <c r="M66" i="28"/>
  <c r="N66" i="28" s="1"/>
  <c r="O66" i="28" s="1"/>
  <c r="L67" i="28"/>
  <c r="M75" i="28"/>
  <c r="N75" i="28" s="1"/>
  <c r="O75" i="28" s="1"/>
  <c r="P75" i="28" s="1"/>
  <c r="J75" i="28"/>
  <c r="J76" i="28"/>
  <c r="N84" i="28"/>
  <c r="O84" i="28" s="1"/>
  <c r="P84" i="28" s="1"/>
  <c r="N87" i="28"/>
  <c r="O87" i="28" s="1"/>
  <c r="P87" i="28" s="1"/>
  <c r="L87" i="28"/>
  <c r="M91" i="28"/>
  <c r="N91" i="28" s="1"/>
  <c r="O91" i="28" s="1"/>
  <c r="P91" i="28" s="1"/>
  <c r="N97" i="28"/>
  <c r="O97" i="28" s="1"/>
  <c r="P97" i="28" s="1"/>
  <c r="M72" i="28"/>
  <c r="N72" i="28" s="1"/>
  <c r="O72" i="28" s="1"/>
  <c r="P72" i="28" s="1"/>
  <c r="M80" i="28"/>
  <c r="N80" i="28" s="1"/>
  <c r="O80" i="28" s="1"/>
  <c r="P80" i="28" s="1"/>
  <c r="M89" i="28"/>
  <c r="N89" i="28" s="1"/>
  <c r="O89" i="28" s="1"/>
  <c r="J39" i="28"/>
  <c r="L97" i="28"/>
  <c r="L75" i="28"/>
  <c r="J78" i="28"/>
  <c r="L85" i="28"/>
  <c r="J69" i="28"/>
  <c r="L77" i="28"/>
  <c r="J71" i="28"/>
  <c r="L81" i="28"/>
  <c r="M77" i="28"/>
  <c r="N77" i="28" s="1"/>
  <c r="O77" i="28" s="1"/>
  <c r="P77" i="28" s="1"/>
  <c r="L78" i="28"/>
  <c r="J73" i="28"/>
  <c r="W9" i="31" l="1"/>
  <c r="Y9" i="31" s="1"/>
  <c r="AA7" i="31"/>
  <c r="AC7" i="31"/>
  <c r="AA18" i="31"/>
  <c r="Q83" i="31"/>
  <c r="BE15" i="31"/>
  <c r="Q96" i="31"/>
  <c r="W22" i="31" s="1"/>
  <c r="Y22" i="31" s="1"/>
  <c r="AC22" i="31" s="1"/>
  <c r="Q37" i="31"/>
  <c r="W21" i="31"/>
  <c r="Y21" i="31" s="1"/>
  <c r="W4" i="31"/>
  <c r="Y4" i="31" s="1"/>
  <c r="P11" i="29"/>
  <c r="Q11" i="29" s="1"/>
  <c r="P96" i="30"/>
  <c r="Q96" i="30" s="1"/>
  <c r="AN31" i="28"/>
  <c r="AQ38" i="28"/>
  <c r="AR38" i="28" s="1"/>
  <c r="AS38" i="28" s="1"/>
  <c r="AT38" i="28" s="1"/>
  <c r="AQ44" i="29"/>
  <c r="AR44" i="29" s="1"/>
  <c r="AS44" i="29" s="1"/>
  <c r="AT44" i="29" s="1"/>
  <c r="AU44" i="29" s="1"/>
  <c r="AQ20" i="29"/>
  <c r="AR20" i="29" s="1"/>
  <c r="AS20" i="29" s="1"/>
  <c r="AT20" i="29" s="1"/>
  <c r="AU20" i="29" s="1"/>
  <c r="BA6" i="29" s="1"/>
  <c r="BC6" i="29" s="1"/>
  <c r="BG6" i="29" s="1"/>
  <c r="AQ14" i="29"/>
  <c r="AR14" i="29" s="1"/>
  <c r="AS14" i="29" s="1"/>
  <c r="AT14" i="29" s="1"/>
  <c r="Q22" i="30"/>
  <c r="P22" i="30"/>
  <c r="AQ18" i="30"/>
  <c r="AR18" i="30" s="1"/>
  <c r="AS18" i="30" s="1"/>
  <c r="AT18" i="30" s="1"/>
  <c r="AU18" i="30" s="1"/>
  <c r="BA9" i="30" s="1"/>
  <c r="BC9" i="30" s="1"/>
  <c r="AN32" i="30"/>
  <c r="P4" i="30"/>
  <c r="AQ42" i="30"/>
  <c r="AR42" i="30" s="1"/>
  <c r="AS42" i="30" s="1"/>
  <c r="AT42" i="30" s="1"/>
  <c r="AU42" i="30" s="1"/>
  <c r="BA4" i="30" s="1"/>
  <c r="BC4" i="30" s="1"/>
  <c r="AN17" i="30"/>
  <c r="W8" i="31"/>
  <c r="Y8" i="31" s="1"/>
  <c r="P87" i="29"/>
  <c r="Q87" i="29" s="1"/>
  <c r="P88" i="29"/>
  <c r="Q88" i="29" s="1"/>
  <c r="AN8" i="29"/>
  <c r="P12" i="30"/>
  <c r="Q12" i="30" s="1"/>
  <c r="P68" i="29"/>
  <c r="Q68" i="29" s="1"/>
  <c r="W18" i="29" s="1"/>
  <c r="Y18" i="29" s="1"/>
  <c r="P37" i="29"/>
  <c r="Q37" i="29" s="1"/>
  <c r="P56" i="30"/>
  <c r="Q56" i="30" s="1"/>
  <c r="P81" i="30"/>
  <c r="Q81" i="30" s="1"/>
  <c r="P15" i="30"/>
  <c r="P7" i="30"/>
  <c r="Q7" i="30" s="1"/>
  <c r="P32" i="30"/>
  <c r="Q11" i="30"/>
  <c r="P11" i="30"/>
  <c r="AQ14" i="30"/>
  <c r="AR14" i="30" s="1"/>
  <c r="AS14" i="30" s="1"/>
  <c r="AT14" i="30" s="1"/>
  <c r="P71" i="29"/>
  <c r="Q71" i="29" s="1"/>
  <c r="AQ17" i="28"/>
  <c r="AR17" i="28" s="1"/>
  <c r="AS17" i="28" s="1"/>
  <c r="AT17" i="28" s="1"/>
  <c r="AU17" i="28" s="1"/>
  <c r="BA33" i="28" s="1"/>
  <c r="BC33" i="28" s="1"/>
  <c r="AN26" i="28"/>
  <c r="AQ44" i="28"/>
  <c r="AR44" i="28" s="1"/>
  <c r="AS44" i="28" s="1"/>
  <c r="AT44" i="28" s="1"/>
  <c r="AU44" i="28" s="1"/>
  <c r="P81" i="29"/>
  <c r="Q81" i="29" s="1"/>
  <c r="Q34" i="29"/>
  <c r="P34" i="29"/>
  <c r="AN17" i="29"/>
  <c r="AQ33" i="30"/>
  <c r="AR33" i="30" s="1"/>
  <c r="AS33" i="30" s="1"/>
  <c r="AT33" i="30" s="1"/>
  <c r="AQ8" i="30"/>
  <c r="AR8" i="30" s="1"/>
  <c r="AS8" i="30" s="1"/>
  <c r="AT8" i="30" s="1"/>
  <c r="AU8" i="30" s="1"/>
  <c r="BA7" i="30" s="1"/>
  <c r="BC7" i="30" s="1"/>
  <c r="P3" i="30"/>
  <c r="Q3" i="30" s="1"/>
  <c r="P74" i="29"/>
  <c r="Q74" i="29" s="1"/>
  <c r="P72" i="29"/>
  <c r="Q72" i="29" s="1"/>
  <c r="P33" i="29"/>
  <c r="Q33" i="29" s="1"/>
  <c r="Q5" i="29"/>
  <c r="P5" i="29"/>
  <c r="P5" i="30"/>
  <c r="Q5" i="30" s="1"/>
  <c r="W4" i="30" s="1"/>
  <c r="Y4" i="30" s="1"/>
  <c r="AN46" i="29"/>
  <c r="P31" i="29"/>
  <c r="Q31" i="29" s="1"/>
  <c r="P65" i="29"/>
  <c r="Q65" i="29" s="1"/>
  <c r="P3" i="29"/>
  <c r="Q3" i="29" s="1"/>
  <c r="AQ36" i="29"/>
  <c r="AR36" i="29" s="1"/>
  <c r="AS36" i="29" s="1"/>
  <c r="AT36" i="29" s="1"/>
  <c r="P88" i="30"/>
  <c r="Q88" i="30" s="1"/>
  <c r="P65" i="30"/>
  <c r="Q65" i="30" s="1"/>
  <c r="P16" i="30"/>
  <c r="Q16" i="30" s="1"/>
  <c r="P68" i="30"/>
  <c r="Q68" i="30" s="1"/>
  <c r="W18" i="30" s="1"/>
  <c r="Y18" i="30" s="1"/>
  <c r="AA18" i="30" s="1"/>
  <c r="P14" i="29"/>
  <c r="Q14" i="29" s="1"/>
  <c r="P16" i="29"/>
  <c r="Q16" i="29" s="1"/>
  <c r="P7" i="29"/>
  <c r="Q7" i="29" s="1"/>
  <c r="P14" i="30"/>
  <c r="Q14" i="30" s="1"/>
  <c r="P6" i="30"/>
  <c r="Q6" i="30" s="1"/>
  <c r="AQ32" i="28"/>
  <c r="AR32" i="28" s="1"/>
  <c r="AS32" i="28" s="1"/>
  <c r="AT32" i="28" s="1"/>
  <c r="AU32" i="28" s="1"/>
  <c r="P69" i="29"/>
  <c r="Q69" i="29" s="1"/>
  <c r="P97" i="29"/>
  <c r="Q97" i="29" s="1"/>
  <c r="P96" i="29"/>
  <c r="Q96" i="29" s="1"/>
  <c r="W22" i="29" s="1"/>
  <c r="Y22" i="29" s="1"/>
  <c r="P70" i="29"/>
  <c r="Q70" i="29" s="1"/>
  <c r="P50" i="29"/>
  <c r="Q50" i="29" s="1"/>
  <c r="P34" i="30"/>
  <c r="Q34" i="30" s="1"/>
  <c r="AQ21" i="30"/>
  <c r="AR21" i="30" s="1"/>
  <c r="AS21" i="30" s="1"/>
  <c r="AT21" i="30" s="1"/>
  <c r="AU21" i="30" s="1"/>
  <c r="BA25" i="30" s="1"/>
  <c r="BC25" i="30" s="1"/>
  <c r="BG25" i="30" s="1"/>
  <c r="P31" i="30"/>
  <c r="Q31" i="30" s="1"/>
  <c r="W3" i="31"/>
  <c r="Y3" i="31" s="1"/>
  <c r="AA3" i="31" s="1"/>
  <c r="AQ50" i="28"/>
  <c r="AR50" i="28" s="1"/>
  <c r="AS50" i="28" s="1"/>
  <c r="AT50" i="28" s="1"/>
  <c r="AU50" i="28" s="1"/>
  <c r="BA10" i="28" s="1"/>
  <c r="BC10" i="28" s="1"/>
  <c r="AN20" i="28"/>
  <c r="AN24" i="28"/>
  <c r="AQ36" i="28"/>
  <c r="AR36" i="28" s="1"/>
  <c r="AS36" i="28" s="1"/>
  <c r="AT36" i="28" s="1"/>
  <c r="AN19" i="28"/>
  <c r="P66" i="28"/>
  <c r="P5" i="28"/>
  <c r="Q5" i="28" s="1"/>
  <c r="P96" i="28"/>
  <c r="Q96" i="28" s="1"/>
  <c r="P65" i="28"/>
  <c r="Q65" i="28" s="1"/>
  <c r="P68" i="28"/>
  <c r="Q68" i="28" s="1"/>
  <c r="W18" i="28" s="1"/>
  <c r="Y18" i="28" s="1"/>
  <c r="P14" i="28"/>
  <c r="Q14" i="28" s="1"/>
  <c r="P54" i="28"/>
  <c r="Q54" i="28" s="1"/>
  <c r="P89" i="28"/>
  <c r="Q89" i="28" s="1"/>
  <c r="P90" i="28"/>
  <c r="Q90" i="28" s="1"/>
  <c r="P16" i="28"/>
  <c r="Q16" i="28" s="1"/>
  <c r="P31" i="28"/>
  <c r="Q31" i="28" s="1"/>
  <c r="P50" i="28"/>
  <c r="Q50" i="28" s="1"/>
  <c r="BE6" i="29"/>
  <c r="W13" i="31"/>
  <c r="Y13" i="31" s="1"/>
  <c r="AA13" i="31" s="1"/>
  <c r="BE13" i="28"/>
  <c r="BE33" i="29"/>
  <c r="BG13" i="31"/>
  <c r="BE13" i="31"/>
  <c r="W17" i="31"/>
  <c r="Y17" i="31" s="1"/>
  <c r="AC17" i="31" s="1"/>
  <c r="W19" i="31"/>
  <c r="Y19" i="31" s="1"/>
  <c r="AA19" i="31" s="1"/>
  <c r="AU35" i="31"/>
  <c r="W11" i="31"/>
  <c r="Y11" i="31" s="1"/>
  <c r="AC11" i="31" s="1"/>
  <c r="W15" i="31"/>
  <c r="Y15" i="31" s="1"/>
  <c r="AC15" i="31" s="1"/>
  <c r="W20" i="31"/>
  <c r="Y20" i="31" s="1"/>
  <c r="AC20" i="31" s="1"/>
  <c r="W14" i="31"/>
  <c r="Y14" i="31" s="1"/>
  <c r="AC14" i="31" s="1"/>
  <c r="BA16" i="31"/>
  <c r="BC16" i="31" s="1"/>
  <c r="BG16" i="31" s="1"/>
  <c r="W10" i="31"/>
  <c r="Y10" i="31" s="1"/>
  <c r="AA10" i="31" s="1"/>
  <c r="BA18" i="31"/>
  <c r="BC18" i="31" s="1"/>
  <c r="BG18" i="31" s="1"/>
  <c r="AC9" i="31"/>
  <c r="AA9" i="31"/>
  <c r="W6" i="31"/>
  <c r="Y6" i="31" s="1"/>
  <c r="AC6" i="31" s="1"/>
  <c r="W12" i="31"/>
  <c r="Y12" i="31" s="1"/>
  <c r="AC12" i="31" s="1"/>
  <c r="AA20" i="31"/>
  <c r="AC3" i="31"/>
  <c r="AC8" i="31"/>
  <c r="AA8" i="31"/>
  <c r="BG35" i="31"/>
  <c r="BE35" i="31"/>
  <c r="Q66" i="29"/>
  <c r="AN34" i="29"/>
  <c r="Q8" i="30"/>
  <c r="AC21" i="31"/>
  <c r="AA21" i="31"/>
  <c r="BE12" i="31"/>
  <c r="BG12" i="31"/>
  <c r="BE29" i="31"/>
  <c r="BG29" i="31"/>
  <c r="AC4" i="31"/>
  <c r="AA4" i="31"/>
  <c r="AQ34" i="29"/>
  <c r="AR34" i="29" s="1"/>
  <c r="AS34" i="29" s="1"/>
  <c r="AT34" i="29" s="1"/>
  <c r="AU34" i="29" s="1"/>
  <c r="Q10" i="29"/>
  <c r="BG11" i="29"/>
  <c r="AQ12" i="29"/>
  <c r="AR12" i="29" s="1"/>
  <c r="AS12" i="29" s="1"/>
  <c r="AT12" i="29" s="1"/>
  <c r="AU12" i="29" s="1"/>
  <c r="Q20" i="30"/>
  <c r="AN36" i="28"/>
  <c r="AN44" i="30"/>
  <c r="W16" i="31"/>
  <c r="Y16" i="31" s="1"/>
  <c r="AQ45" i="29"/>
  <c r="AR45" i="29" s="1"/>
  <c r="AS45" i="29" s="1"/>
  <c r="AT45" i="29" s="1"/>
  <c r="BE28" i="31"/>
  <c r="BG28" i="31"/>
  <c r="W5" i="31"/>
  <c r="Y5" i="31" s="1"/>
  <c r="AN25" i="28"/>
  <c r="AQ34" i="28"/>
  <c r="AR34" i="28" s="1"/>
  <c r="AS34" i="28" s="1"/>
  <c r="AT34" i="28" s="1"/>
  <c r="AN4" i="29"/>
  <c r="Q38" i="30"/>
  <c r="AU46" i="31"/>
  <c r="BA17" i="31" s="1"/>
  <c r="BC17" i="31" s="1"/>
  <c r="AU36" i="31"/>
  <c r="BG31" i="31"/>
  <c r="BE31" i="31"/>
  <c r="BG32" i="31"/>
  <c r="BE32" i="31"/>
  <c r="AQ34" i="30"/>
  <c r="AR34" i="30" s="1"/>
  <c r="AS34" i="30" s="1"/>
  <c r="AT34" i="30" s="1"/>
  <c r="AU34" i="30" s="1"/>
  <c r="AQ16" i="30"/>
  <c r="AR16" i="30" s="1"/>
  <c r="AS16" i="30" s="1"/>
  <c r="AT16" i="30" s="1"/>
  <c r="AU16" i="30" s="1"/>
  <c r="BA21" i="30" s="1"/>
  <c r="BC21" i="30" s="1"/>
  <c r="AN46" i="30"/>
  <c r="AQ12" i="30"/>
  <c r="AR12" i="30" s="1"/>
  <c r="AS12" i="30" s="1"/>
  <c r="AT12" i="30" s="1"/>
  <c r="AU12" i="30" s="1"/>
  <c r="AN13" i="30"/>
  <c r="AQ45" i="30"/>
  <c r="AR45" i="30" s="1"/>
  <c r="AS45" i="30" s="1"/>
  <c r="AT45" i="30" s="1"/>
  <c r="AU45" i="30" s="1"/>
  <c r="AQ4" i="30"/>
  <c r="AR4" i="30" s="1"/>
  <c r="AS4" i="30" s="1"/>
  <c r="AT4" i="30" s="1"/>
  <c r="AU4" i="30" s="1"/>
  <c r="BA5" i="30" s="1"/>
  <c r="BC5" i="30" s="1"/>
  <c r="AQ31" i="30"/>
  <c r="AR31" i="30" s="1"/>
  <c r="AS31" i="30" s="1"/>
  <c r="AT31" i="30" s="1"/>
  <c r="AU31" i="30" s="1"/>
  <c r="BA13" i="30" s="1"/>
  <c r="BC13" i="30" s="1"/>
  <c r="BG13" i="30" s="1"/>
  <c r="AN31" i="30"/>
  <c r="BG33" i="30"/>
  <c r="Q47" i="30"/>
  <c r="Q94" i="30"/>
  <c r="Q59" i="30"/>
  <c r="Q77" i="30"/>
  <c r="Q48" i="30"/>
  <c r="Q21" i="30"/>
  <c r="Q89" i="30"/>
  <c r="Q42" i="30"/>
  <c r="Q91" i="30"/>
  <c r="Q73" i="30"/>
  <c r="Q75" i="30"/>
  <c r="Q78" i="30"/>
  <c r="Q44" i="30"/>
  <c r="Q66" i="30"/>
  <c r="AQ39" i="30"/>
  <c r="AR39" i="30" s="1"/>
  <c r="AS39" i="30" s="1"/>
  <c r="AT39" i="30" s="1"/>
  <c r="AU39" i="30" s="1"/>
  <c r="BA12" i="30" s="1"/>
  <c r="BC12" i="30" s="1"/>
  <c r="BG12" i="30" s="1"/>
  <c r="AN39" i="30"/>
  <c r="Q67" i="30"/>
  <c r="Q36" i="30"/>
  <c r="AU14" i="30"/>
  <c r="AU33" i="30"/>
  <c r="AQ49" i="30"/>
  <c r="AR49" i="30" s="1"/>
  <c r="AS49" i="30" s="1"/>
  <c r="AT49" i="30" s="1"/>
  <c r="AU49" i="30" s="1"/>
  <c r="BA34" i="30" s="1"/>
  <c r="BC34" i="30" s="1"/>
  <c r="AN49" i="30"/>
  <c r="Q76" i="30"/>
  <c r="Q79" i="30"/>
  <c r="Q46" i="30"/>
  <c r="Q45" i="30"/>
  <c r="Q58" i="30"/>
  <c r="Q9" i="30"/>
  <c r="Q35" i="30"/>
  <c r="AQ41" i="30"/>
  <c r="AR41" i="30" s="1"/>
  <c r="AS41" i="30" s="1"/>
  <c r="AT41" i="30" s="1"/>
  <c r="AU41" i="30" s="1"/>
  <c r="BA15" i="30" s="1"/>
  <c r="BC15" i="30" s="1"/>
  <c r="BE15" i="30" s="1"/>
  <c r="AN41" i="30"/>
  <c r="AN5" i="30"/>
  <c r="AQ5" i="30"/>
  <c r="AR5" i="30" s="1"/>
  <c r="AS5" i="30" s="1"/>
  <c r="AT5" i="30" s="1"/>
  <c r="AU5" i="30" s="1"/>
  <c r="BA24" i="30" s="1"/>
  <c r="BC24" i="30" s="1"/>
  <c r="Q62" i="30"/>
  <c r="Q74" i="30"/>
  <c r="BG6" i="30"/>
  <c r="BE6" i="30"/>
  <c r="Q43" i="30"/>
  <c r="Q50" i="30"/>
  <c r="Q53" i="30"/>
  <c r="Q24" i="30"/>
  <c r="BG3" i="30"/>
  <c r="BE3" i="30"/>
  <c r="Q40" i="30"/>
  <c r="BE29" i="30"/>
  <c r="BG29" i="30"/>
  <c r="BG9" i="30"/>
  <c r="BE9" i="30"/>
  <c r="Q41" i="30"/>
  <c r="Q85" i="30"/>
  <c r="Q37" i="30"/>
  <c r="AQ11" i="30"/>
  <c r="AR11" i="30" s="1"/>
  <c r="AS11" i="30" s="1"/>
  <c r="AT11" i="30" s="1"/>
  <c r="AU11" i="30" s="1"/>
  <c r="BA30" i="30" s="1"/>
  <c r="BC30" i="30" s="1"/>
  <c r="AN11" i="30"/>
  <c r="BE27" i="30"/>
  <c r="BG27" i="30"/>
  <c r="BG31" i="30"/>
  <c r="BE31" i="30"/>
  <c r="AN25" i="30"/>
  <c r="BE7" i="30"/>
  <c r="BG7" i="30"/>
  <c r="AQ23" i="30"/>
  <c r="AR23" i="30" s="1"/>
  <c r="AS23" i="30" s="1"/>
  <c r="AT23" i="30" s="1"/>
  <c r="BE14" i="30"/>
  <c r="BG14" i="30"/>
  <c r="AQ25" i="30"/>
  <c r="AR25" i="30" s="1"/>
  <c r="AS25" i="30" s="1"/>
  <c r="AT25" i="30" s="1"/>
  <c r="Q10" i="28"/>
  <c r="AN7" i="28"/>
  <c r="AQ9" i="29"/>
  <c r="AR9" i="29" s="1"/>
  <c r="AS9" i="29" s="1"/>
  <c r="AT9" i="29" s="1"/>
  <c r="AU9" i="29" s="1"/>
  <c r="BA14" i="29" s="1"/>
  <c r="BC14" i="29" s="1"/>
  <c r="BE14" i="29" s="1"/>
  <c r="Q61" i="30"/>
  <c r="Q63" i="30"/>
  <c r="AQ27" i="30"/>
  <c r="AR27" i="30" s="1"/>
  <c r="AS27" i="30" s="1"/>
  <c r="AT27" i="30" s="1"/>
  <c r="AN3" i="28"/>
  <c r="AQ16" i="29"/>
  <c r="AR16" i="29" s="1"/>
  <c r="AS16" i="29" s="1"/>
  <c r="AT16" i="29" s="1"/>
  <c r="AU16" i="29" s="1"/>
  <c r="BA21" i="29" s="1"/>
  <c r="BC21" i="29" s="1"/>
  <c r="BG21" i="29" s="1"/>
  <c r="Q49" i="30"/>
  <c r="Q93" i="30"/>
  <c r="Q72" i="30"/>
  <c r="AU13" i="30"/>
  <c r="AU46" i="30"/>
  <c r="Q30" i="30"/>
  <c r="BE4" i="30"/>
  <c r="BG4" i="30"/>
  <c r="Q23" i="30"/>
  <c r="Q18" i="30"/>
  <c r="AN29" i="30"/>
  <c r="Q10" i="30"/>
  <c r="AN35" i="28"/>
  <c r="Q9" i="29"/>
  <c r="AN32" i="29"/>
  <c r="Q82" i="30"/>
  <c r="Q95" i="30"/>
  <c r="Q80" i="30"/>
  <c r="Q64" i="30"/>
  <c r="Q25" i="30"/>
  <c r="Q27" i="30"/>
  <c r="BG26" i="30"/>
  <c r="BE26" i="30"/>
  <c r="AN28" i="30"/>
  <c r="AQ29" i="30"/>
  <c r="AR29" i="30" s="1"/>
  <c r="AS29" i="30" s="1"/>
  <c r="AT29" i="30" s="1"/>
  <c r="Q33" i="30"/>
  <c r="Q70" i="30"/>
  <c r="Q60" i="30"/>
  <c r="Q87" i="30"/>
  <c r="AQ3" i="30"/>
  <c r="AR3" i="30" s="1"/>
  <c r="AS3" i="30" s="1"/>
  <c r="AT3" i="30" s="1"/>
  <c r="AU3" i="30" s="1"/>
  <c r="BA19" i="30" s="1"/>
  <c r="BC19" i="30" s="1"/>
  <c r="AN3" i="30"/>
  <c r="Q51" i="30"/>
  <c r="BG21" i="30"/>
  <c r="BE21" i="30"/>
  <c r="Q55" i="30"/>
  <c r="AU38" i="30"/>
  <c r="BA35" i="30" s="1"/>
  <c r="BC35" i="30" s="1"/>
  <c r="AQ19" i="30"/>
  <c r="AR19" i="30" s="1"/>
  <c r="AS19" i="30" s="1"/>
  <c r="AT19" i="30" s="1"/>
  <c r="AU19" i="30" s="1"/>
  <c r="BA20" i="30" s="1"/>
  <c r="BC20" i="30" s="1"/>
  <c r="AN19" i="30"/>
  <c r="AU36" i="30"/>
  <c r="BE8" i="30"/>
  <c r="BG8" i="30"/>
  <c r="AQ28" i="30"/>
  <c r="AR28" i="30" s="1"/>
  <c r="AS28" i="30" s="1"/>
  <c r="AT28" i="30" s="1"/>
  <c r="AQ28" i="28"/>
  <c r="AR28" i="28" s="1"/>
  <c r="AS28" i="28" s="1"/>
  <c r="AT28" i="28" s="1"/>
  <c r="AN29" i="28"/>
  <c r="AQ46" i="28"/>
  <c r="AR46" i="28" s="1"/>
  <c r="AS46" i="28" s="1"/>
  <c r="AT46" i="28" s="1"/>
  <c r="AQ24" i="29"/>
  <c r="AR24" i="29" s="1"/>
  <c r="AS24" i="29" s="1"/>
  <c r="AT24" i="29" s="1"/>
  <c r="Q97" i="30"/>
  <c r="Q39" i="30"/>
  <c r="Q90" i="30"/>
  <c r="Q83" i="30"/>
  <c r="AQ48" i="30"/>
  <c r="AR48" i="30" s="1"/>
  <c r="AS48" i="30" s="1"/>
  <c r="AT48" i="30" s="1"/>
  <c r="AU48" i="30" s="1"/>
  <c r="BA22" i="30" s="1"/>
  <c r="BC22" i="30" s="1"/>
  <c r="AN48" i="30"/>
  <c r="Q71" i="30"/>
  <c r="Q57" i="30"/>
  <c r="Q52" i="30"/>
  <c r="AQ24" i="30"/>
  <c r="AR24" i="30" s="1"/>
  <c r="AS24" i="30" s="1"/>
  <c r="AT24" i="30" s="1"/>
  <c r="BE11" i="30"/>
  <c r="BG11" i="30"/>
  <c r="Q19" i="30"/>
  <c r="W10" i="30" s="1"/>
  <c r="Y10" i="30" s="1"/>
  <c r="Q29" i="30"/>
  <c r="BG28" i="30"/>
  <c r="BE28" i="30"/>
  <c r="Q17" i="30"/>
  <c r="AN30" i="30"/>
  <c r="AN33" i="28"/>
  <c r="AN34" i="28"/>
  <c r="Q84" i="30"/>
  <c r="Q54" i="30"/>
  <c r="Q86" i="30"/>
  <c r="Q28" i="30"/>
  <c r="AN24" i="30"/>
  <c r="BE10" i="30"/>
  <c r="BG10" i="30"/>
  <c r="Q13" i="30"/>
  <c r="BA32" i="30"/>
  <c r="BC32" i="30" s="1"/>
  <c r="Q12" i="28"/>
  <c r="Q8" i="28"/>
  <c r="Q69" i="30"/>
  <c r="Q92" i="30"/>
  <c r="BE34" i="30"/>
  <c r="BG34" i="30"/>
  <c r="AN26" i="30"/>
  <c r="AQ26" i="30"/>
  <c r="AR26" i="30" s="1"/>
  <c r="AS26" i="30" s="1"/>
  <c r="AT26" i="30" s="1"/>
  <c r="AU26" i="30" s="1"/>
  <c r="AN23" i="30"/>
  <c r="Q26" i="30"/>
  <c r="AN27" i="30"/>
  <c r="AN12" i="29"/>
  <c r="BG34" i="29"/>
  <c r="AN3" i="29"/>
  <c r="BE28" i="29"/>
  <c r="AN33" i="29"/>
  <c r="AN13" i="29"/>
  <c r="AQ33" i="29"/>
  <c r="AR33" i="29" s="1"/>
  <c r="AS33" i="29" s="1"/>
  <c r="AT33" i="29" s="1"/>
  <c r="AQ11" i="29"/>
  <c r="AR11" i="29" s="1"/>
  <c r="AS11" i="29" s="1"/>
  <c r="AT11" i="29" s="1"/>
  <c r="AU11" i="29" s="1"/>
  <c r="BA30" i="29" s="1"/>
  <c r="BC30" i="29" s="1"/>
  <c r="BG30" i="29" s="1"/>
  <c r="AN14" i="29"/>
  <c r="AQ19" i="29"/>
  <c r="AR19" i="29" s="1"/>
  <c r="AS19" i="29" s="1"/>
  <c r="AT19" i="29" s="1"/>
  <c r="AU19" i="29" s="1"/>
  <c r="BA20" i="29" s="1"/>
  <c r="BC20" i="29" s="1"/>
  <c r="BE20" i="29" s="1"/>
  <c r="AU13" i="29"/>
  <c r="BE7" i="29"/>
  <c r="AU36" i="29"/>
  <c r="AN24" i="29"/>
  <c r="AN44" i="29"/>
  <c r="AQ29" i="29"/>
  <c r="AR29" i="29" s="1"/>
  <c r="AS29" i="29" s="1"/>
  <c r="AT29" i="29" s="1"/>
  <c r="AN35" i="29"/>
  <c r="AQ35" i="29"/>
  <c r="AR35" i="29" s="1"/>
  <c r="AS35" i="29" s="1"/>
  <c r="AT35" i="29" s="1"/>
  <c r="AU35" i="29" s="1"/>
  <c r="AN27" i="29"/>
  <c r="AQ23" i="29"/>
  <c r="AR23" i="29" s="1"/>
  <c r="AS23" i="29" s="1"/>
  <c r="AT23" i="29" s="1"/>
  <c r="AQ27" i="29"/>
  <c r="AR27" i="29" s="1"/>
  <c r="AS27" i="29" s="1"/>
  <c r="AT27" i="29" s="1"/>
  <c r="AQ32" i="29"/>
  <c r="AR32" i="29" s="1"/>
  <c r="AS32" i="29" s="1"/>
  <c r="AT32" i="29" s="1"/>
  <c r="Q82" i="29"/>
  <c r="Q56" i="29"/>
  <c r="Q21" i="29"/>
  <c r="Q13" i="29"/>
  <c r="Q6" i="29"/>
  <c r="Q67" i="29"/>
  <c r="Q4" i="29"/>
  <c r="Q12" i="29"/>
  <c r="AU46" i="29"/>
  <c r="AN38" i="29"/>
  <c r="Q26" i="29"/>
  <c r="Q20" i="29"/>
  <c r="Q76" i="29"/>
  <c r="Q51" i="29"/>
  <c r="Q59" i="29"/>
  <c r="Q60" i="29"/>
  <c r="BE3" i="29"/>
  <c r="BG3" i="29"/>
  <c r="Q91" i="29"/>
  <c r="Q92" i="29"/>
  <c r="Q44" i="29"/>
  <c r="Q49" i="29"/>
  <c r="Q47" i="29"/>
  <c r="Q94" i="29"/>
  <c r="BE10" i="29"/>
  <c r="BG10" i="29"/>
  <c r="Q52" i="29"/>
  <c r="BG13" i="29"/>
  <c r="BE13" i="29"/>
  <c r="Q84" i="29"/>
  <c r="Q45" i="29"/>
  <c r="AN25" i="29"/>
  <c r="AQ25" i="29"/>
  <c r="AR25" i="29" s="1"/>
  <c r="AS25" i="29" s="1"/>
  <c r="AT25" i="29" s="1"/>
  <c r="AU25" i="29" s="1"/>
  <c r="BE21" i="29"/>
  <c r="AN26" i="29"/>
  <c r="BE19" i="29"/>
  <c r="BG19" i="29"/>
  <c r="BE5" i="29"/>
  <c r="BG5" i="29"/>
  <c r="BG14" i="29"/>
  <c r="AN28" i="29"/>
  <c r="Q48" i="29"/>
  <c r="Q79" i="29"/>
  <c r="BE22" i="29"/>
  <c r="BG22" i="29"/>
  <c r="Q27" i="29"/>
  <c r="Q89" i="29"/>
  <c r="Q61" i="29"/>
  <c r="Q63" i="29"/>
  <c r="BG20" i="29"/>
  <c r="Q58" i="29"/>
  <c r="Q41" i="29"/>
  <c r="AQ30" i="28"/>
  <c r="AR30" i="28" s="1"/>
  <c r="AS30" i="28" s="1"/>
  <c r="AT30" i="28" s="1"/>
  <c r="AQ15" i="28"/>
  <c r="AR15" i="28" s="1"/>
  <c r="AS15" i="28" s="1"/>
  <c r="AT15" i="28" s="1"/>
  <c r="AU15" i="28" s="1"/>
  <c r="BA28" i="28" s="1"/>
  <c r="BC28" i="28" s="1"/>
  <c r="BE28" i="28" s="1"/>
  <c r="AQ25" i="28"/>
  <c r="AR25" i="28" s="1"/>
  <c r="AS25" i="28" s="1"/>
  <c r="AT25" i="28" s="1"/>
  <c r="AU25" i="28" s="1"/>
  <c r="Q83" i="29"/>
  <c r="AU45" i="29"/>
  <c r="Q73" i="29"/>
  <c r="Q28" i="29"/>
  <c r="Q23" i="29"/>
  <c r="Q64" i="29"/>
  <c r="AN29" i="29"/>
  <c r="AQ23" i="28"/>
  <c r="AR23" i="28" s="1"/>
  <c r="AS23" i="28" s="1"/>
  <c r="AT23" i="28" s="1"/>
  <c r="Q75" i="29"/>
  <c r="Q46" i="29"/>
  <c r="Q90" i="29"/>
  <c r="BE12" i="29"/>
  <c r="BG12" i="29"/>
  <c r="BG15" i="29"/>
  <c r="BE15" i="29"/>
  <c r="Q80" i="29"/>
  <c r="Q53" i="29"/>
  <c r="Q54" i="29"/>
  <c r="Q17" i="29"/>
  <c r="Q22" i="29"/>
  <c r="AN23" i="29"/>
  <c r="Q25" i="29"/>
  <c r="AQ37" i="29"/>
  <c r="AR37" i="29" s="1"/>
  <c r="AS37" i="29" s="1"/>
  <c r="AT37" i="29" s="1"/>
  <c r="AU37" i="29" s="1"/>
  <c r="AN37" i="29"/>
  <c r="Q40" i="29"/>
  <c r="Q57" i="29"/>
  <c r="Q42" i="29"/>
  <c r="Q36" i="29"/>
  <c r="AQ22" i="29"/>
  <c r="AR22" i="29" s="1"/>
  <c r="AS22" i="29" s="1"/>
  <c r="AT22" i="29" s="1"/>
  <c r="AU22" i="29" s="1"/>
  <c r="BA27" i="29" s="1"/>
  <c r="BC27" i="29" s="1"/>
  <c r="AN22" i="29"/>
  <c r="BE25" i="29"/>
  <c r="BG25" i="29"/>
  <c r="AN30" i="29"/>
  <c r="AQ45" i="28"/>
  <c r="AR45" i="28" s="1"/>
  <c r="AS45" i="28" s="1"/>
  <c r="AT45" i="28" s="1"/>
  <c r="AU45" i="28" s="1"/>
  <c r="AN46" i="28"/>
  <c r="AQ9" i="28"/>
  <c r="AR9" i="28" s="1"/>
  <c r="AS9" i="28" s="1"/>
  <c r="AT9" i="28" s="1"/>
  <c r="AU9" i="28" s="1"/>
  <c r="BA14" i="28" s="1"/>
  <c r="BC14" i="28" s="1"/>
  <c r="BG14" i="28" s="1"/>
  <c r="Q78" i="29"/>
  <c r="AN43" i="29"/>
  <c r="AQ43" i="29"/>
  <c r="AR43" i="29" s="1"/>
  <c r="AS43" i="29" s="1"/>
  <c r="AT43" i="29" s="1"/>
  <c r="AU43" i="29" s="1"/>
  <c r="BA31" i="29" s="1"/>
  <c r="BC31" i="29" s="1"/>
  <c r="AQ47" i="29"/>
  <c r="AR47" i="29" s="1"/>
  <c r="AS47" i="29" s="1"/>
  <c r="AT47" i="29" s="1"/>
  <c r="AU47" i="29" s="1"/>
  <c r="BA29" i="29" s="1"/>
  <c r="BC29" i="29" s="1"/>
  <c r="AN47" i="29"/>
  <c r="Q32" i="29"/>
  <c r="Q30" i="29"/>
  <c r="Q19" i="29"/>
  <c r="W10" i="29" s="1"/>
  <c r="Y10" i="29" s="1"/>
  <c r="BE24" i="29"/>
  <c r="BG24" i="29"/>
  <c r="Q55" i="29"/>
  <c r="AQ28" i="29"/>
  <c r="AR28" i="29" s="1"/>
  <c r="AS28" i="29" s="1"/>
  <c r="AT28" i="29" s="1"/>
  <c r="Q8" i="29"/>
  <c r="AN45" i="28"/>
  <c r="AQ35" i="28"/>
  <c r="AR35" i="28" s="1"/>
  <c r="AS35" i="28" s="1"/>
  <c r="AT35" i="28" s="1"/>
  <c r="AU35" i="28" s="1"/>
  <c r="Q77" i="29"/>
  <c r="Q93" i="29"/>
  <c r="Q43" i="29"/>
  <c r="Q85" i="29"/>
  <c r="Q35" i="29"/>
  <c r="Q18" i="29"/>
  <c r="AU14" i="29"/>
  <c r="BA16" i="29" s="1"/>
  <c r="BC16" i="29" s="1"/>
  <c r="AU32" i="29"/>
  <c r="AQ26" i="29"/>
  <c r="AR26" i="29" s="1"/>
  <c r="AS26" i="29" s="1"/>
  <c r="AT26" i="29" s="1"/>
  <c r="AU26" i="29" s="1"/>
  <c r="Q62" i="29"/>
  <c r="Q95" i="29"/>
  <c r="Q86" i="29"/>
  <c r="BG8" i="29"/>
  <c r="BE8" i="29"/>
  <c r="Q38" i="29"/>
  <c r="Q29" i="29"/>
  <c r="BG4" i="29"/>
  <c r="BE4" i="29"/>
  <c r="Q24" i="29"/>
  <c r="BG26" i="29"/>
  <c r="BE26" i="29"/>
  <c r="BE9" i="29"/>
  <c r="BG9" i="29"/>
  <c r="Q15" i="29"/>
  <c r="W4" i="29"/>
  <c r="Y4" i="29" s="1"/>
  <c r="Q39" i="29"/>
  <c r="AQ30" i="29"/>
  <c r="AR30" i="29" s="1"/>
  <c r="AS30" i="29" s="1"/>
  <c r="AT30" i="29" s="1"/>
  <c r="AN27" i="28"/>
  <c r="AQ26" i="28"/>
  <c r="AR26" i="28" s="1"/>
  <c r="AS26" i="28" s="1"/>
  <c r="AT26" i="28" s="1"/>
  <c r="AU26" i="28" s="1"/>
  <c r="AN6" i="28"/>
  <c r="AQ27" i="28"/>
  <c r="AR27" i="28" s="1"/>
  <c r="AS27" i="28" s="1"/>
  <c r="AT27" i="28" s="1"/>
  <c r="AU27" i="28" s="1"/>
  <c r="AN28" i="28"/>
  <c r="AQ5" i="28"/>
  <c r="AR5" i="28" s="1"/>
  <c r="AS5" i="28" s="1"/>
  <c r="AT5" i="28" s="1"/>
  <c r="AU5" i="28" s="1"/>
  <c r="BA24" i="28" s="1"/>
  <c r="BC24" i="28" s="1"/>
  <c r="BE24" i="28" s="1"/>
  <c r="AN23" i="28"/>
  <c r="AQ10" i="28"/>
  <c r="AR10" i="28" s="1"/>
  <c r="AS10" i="28" s="1"/>
  <c r="AT10" i="28" s="1"/>
  <c r="AU10" i="28" s="1"/>
  <c r="BA3" i="28" s="1"/>
  <c r="BC3" i="28" s="1"/>
  <c r="BG3" i="28" s="1"/>
  <c r="AU33" i="28"/>
  <c r="BA32" i="28" s="1"/>
  <c r="BC32" i="28" s="1"/>
  <c r="AN30" i="28"/>
  <c r="AN8" i="28"/>
  <c r="AQ29" i="28"/>
  <c r="AR29" i="28" s="1"/>
  <c r="AS29" i="28" s="1"/>
  <c r="AT29" i="28" s="1"/>
  <c r="AQ24" i="28"/>
  <c r="AR24" i="28" s="1"/>
  <c r="AS24" i="28" s="1"/>
  <c r="AT24" i="28" s="1"/>
  <c r="AU24" i="28" s="1"/>
  <c r="Q57" i="28"/>
  <c r="Q24" i="28"/>
  <c r="Q53" i="28"/>
  <c r="Q85" i="28"/>
  <c r="Q69" i="28"/>
  <c r="Q59" i="28"/>
  <c r="Q20" i="28"/>
  <c r="Q6" i="28"/>
  <c r="AN47" i="28"/>
  <c r="AQ47" i="28"/>
  <c r="AR47" i="28" s="1"/>
  <c r="AS47" i="28" s="1"/>
  <c r="AT47" i="28" s="1"/>
  <c r="AU47" i="28" s="1"/>
  <c r="BA29" i="28" s="1"/>
  <c r="BC29" i="28" s="1"/>
  <c r="Q80" i="28"/>
  <c r="Q93" i="28"/>
  <c r="Q60" i="28"/>
  <c r="Q38" i="28"/>
  <c r="Q27" i="28"/>
  <c r="AQ49" i="28"/>
  <c r="AR49" i="28" s="1"/>
  <c r="AS49" i="28" s="1"/>
  <c r="AT49" i="28" s="1"/>
  <c r="AU49" i="28" s="1"/>
  <c r="BA34" i="28" s="1"/>
  <c r="BC34" i="28" s="1"/>
  <c r="AN49" i="28"/>
  <c r="Q49" i="28"/>
  <c r="Q58" i="28"/>
  <c r="Q97" i="28"/>
  <c r="Q94" i="28"/>
  <c r="Q86" i="28"/>
  <c r="Q29" i="28"/>
  <c r="Q32" i="28"/>
  <c r="AN38" i="28"/>
  <c r="Q28" i="28"/>
  <c r="Q36" i="28"/>
  <c r="Q9" i="28"/>
  <c r="Q61" i="28"/>
  <c r="Q48" i="28"/>
  <c r="Q64" i="28"/>
  <c r="Q81" i="28"/>
  <c r="Q17" i="28"/>
  <c r="Q37" i="28"/>
  <c r="Q92" i="28"/>
  <c r="Q40" i="28"/>
  <c r="Q95" i="28"/>
  <c r="Q3" i="28"/>
  <c r="Q4" i="28"/>
  <c r="BG30" i="28"/>
  <c r="BE30" i="28"/>
  <c r="Q72" i="28"/>
  <c r="Q44" i="28"/>
  <c r="Q47" i="28"/>
  <c r="Q22" i="28"/>
  <c r="Q82" i="28"/>
  <c r="Q39" i="28"/>
  <c r="Q21" i="28"/>
  <c r="BE8" i="28"/>
  <c r="BG8" i="28"/>
  <c r="Q51" i="28"/>
  <c r="Q55" i="28"/>
  <c r="Q23" i="28"/>
  <c r="Q7" i="28"/>
  <c r="BG7" i="28"/>
  <c r="BE7" i="28"/>
  <c r="BG28" i="28"/>
  <c r="BG5" i="28"/>
  <c r="BE5" i="28"/>
  <c r="Q43" i="28"/>
  <c r="AU28" i="28"/>
  <c r="Q35" i="28"/>
  <c r="AQ14" i="28"/>
  <c r="AR14" i="28" s="1"/>
  <c r="AS14" i="28" s="1"/>
  <c r="AT14" i="28" s="1"/>
  <c r="AN14" i="28"/>
  <c r="BE33" i="28"/>
  <c r="BG33" i="28"/>
  <c r="Q26" i="28"/>
  <c r="Q25" i="28"/>
  <c r="AQ37" i="28"/>
  <c r="AR37" i="28" s="1"/>
  <c r="AS37" i="28" s="1"/>
  <c r="AT37" i="28" s="1"/>
  <c r="AU37" i="28" s="1"/>
  <c r="AN37" i="28"/>
  <c r="AN13" i="28"/>
  <c r="BG19" i="28"/>
  <c r="BE19" i="28"/>
  <c r="Q77" i="28"/>
  <c r="BG31" i="28"/>
  <c r="BE31" i="28"/>
  <c r="Q74" i="28"/>
  <c r="Q63" i="28"/>
  <c r="Q15" i="28"/>
  <c r="Q56" i="28"/>
  <c r="BG22" i="28"/>
  <c r="BE22" i="28"/>
  <c r="BE9" i="28"/>
  <c r="BG9" i="28"/>
  <c r="AU23" i="28"/>
  <c r="AU34" i="28"/>
  <c r="Q79" i="28"/>
  <c r="Q46" i="28"/>
  <c r="AQ21" i="28"/>
  <c r="AR21" i="28" s="1"/>
  <c r="AS21" i="28" s="1"/>
  <c r="AT21" i="28" s="1"/>
  <c r="AU21" i="28" s="1"/>
  <c r="BA25" i="28" s="1"/>
  <c r="BC25" i="28" s="1"/>
  <c r="AN21" i="28"/>
  <c r="BG27" i="28"/>
  <c r="BE27" i="28"/>
  <c r="Q30" i="28"/>
  <c r="BE21" i="28"/>
  <c r="BG21" i="28"/>
  <c r="Q45" i="28"/>
  <c r="Q75" i="28"/>
  <c r="Q91" i="28"/>
  <c r="Q73" i="28"/>
  <c r="Q19" i="28"/>
  <c r="Q52" i="28"/>
  <c r="Q34" i="28"/>
  <c r="Q11" i="28"/>
  <c r="Q67" i="28"/>
  <c r="Q88" i="28"/>
  <c r="Q87" i="28"/>
  <c r="Q71" i="28"/>
  <c r="Q83" i="28"/>
  <c r="BE4" i="28"/>
  <c r="BG4" i="28"/>
  <c r="BE6" i="28"/>
  <c r="BG6" i="28"/>
  <c r="Q33" i="28"/>
  <c r="BG26" i="28"/>
  <c r="BE26" i="28"/>
  <c r="Q76" i="28"/>
  <c r="AQ39" i="28"/>
  <c r="AR39" i="28" s="1"/>
  <c r="AS39" i="28" s="1"/>
  <c r="AT39" i="28" s="1"/>
  <c r="AU39" i="28" s="1"/>
  <c r="BA12" i="28" s="1"/>
  <c r="BC12" i="28" s="1"/>
  <c r="AN39" i="28"/>
  <c r="Q70" i="28"/>
  <c r="Q84" i="28"/>
  <c r="Q78" i="28"/>
  <c r="BG10" i="28"/>
  <c r="BE10" i="28"/>
  <c r="Q41" i="28"/>
  <c r="Q62" i="28"/>
  <c r="BE20" i="28"/>
  <c r="BG20" i="28"/>
  <c r="BG15" i="28"/>
  <c r="BE15" i="28"/>
  <c r="AQ12" i="28"/>
  <c r="AR12" i="28" s="1"/>
  <c r="AS12" i="28" s="1"/>
  <c r="AT12" i="28" s="1"/>
  <c r="AU12" i="28" s="1"/>
  <c r="AN12" i="28"/>
  <c r="Q13" i="28"/>
  <c r="Q42" i="28"/>
  <c r="BE11" i="28"/>
  <c r="BG11" i="28"/>
  <c r="AC19" i="31" l="1"/>
  <c r="W21" i="29"/>
  <c r="Y21" i="29" s="1"/>
  <c r="Q4" i="30"/>
  <c r="W3" i="30" s="1"/>
  <c r="Y3" i="30" s="1"/>
  <c r="W5" i="29"/>
  <c r="Y5" i="29" s="1"/>
  <c r="Q32" i="30"/>
  <c r="W9" i="30" s="1"/>
  <c r="Y9" i="30" s="1"/>
  <c r="AA9" i="30" s="1"/>
  <c r="AU27" i="29"/>
  <c r="AA22" i="31"/>
  <c r="W15" i="30"/>
  <c r="Y15" i="30" s="1"/>
  <c r="Q15" i="30"/>
  <c r="W7" i="30" s="1"/>
  <c r="Y7" i="30" s="1"/>
  <c r="W21" i="30"/>
  <c r="Y21" i="30" s="1"/>
  <c r="W13" i="30"/>
  <c r="Y13" i="30" s="1"/>
  <c r="W6" i="29"/>
  <c r="Y6" i="29" s="1"/>
  <c r="AA6" i="29" s="1"/>
  <c r="BE3" i="28"/>
  <c r="AC13" i="31"/>
  <c r="W9" i="29"/>
  <c r="Y9" i="29" s="1"/>
  <c r="W8" i="30"/>
  <c r="Y8" i="30" s="1"/>
  <c r="AC8" i="30" s="1"/>
  <c r="AC4" i="30"/>
  <c r="AA4" i="30"/>
  <c r="AA18" i="29"/>
  <c r="AC18" i="29"/>
  <c r="W22" i="30"/>
  <c r="Y22" i="30" s="1"/>
  <c r="AC18" i="30"/>
  <c r="Q66" i="28"/>
  <c r="W21" i="28" s="1"/>
  <c r="Y21" i="28" s="1"/>
  <c r="W7" i="29"/>
  <c r="Y7" i="29" s="1"/>
  <c r="W16" i="29"/>
  <c r="Y16" i="29" s="1"/>
  <c r="AU46" i="28"/>
  <c r="BA17" i="28" s="1"/>
  <c r="BC17" i="28" s="1"/>
  <c r="BE17" i="28" s="1"/>
  <c r="AA11" i="31"/>
  <c r="W3" i="29"/>
  <c r="Y3" i="29" s="1"/>
  <c r="W5" i="30"/>
  <c r="Y5" i="30" s="1"/>
  <c r="W6" i="30"/>
  <c r="Y6" i="30" s="1"/>
  <c r="BE13" i="30"/>
  <c r="BE25" i="30"/>
  <c r="AA14" i="31"/>
  <c r="W15" i="29"/>
  <c r="Y15" i="29" s="1"/>
  <c r="AC15" i="29" s="1"/>
  <c r="Q18" i="28"/>
  <c r="W8" i="28" s="1"/>
  <c r="Y8" i="28" s="1"/>
  <c r="AA8" i="28" s="1"/>
  <c r="W4" i="28"/>
  <c r="Y4" i="28" s="1"/>
  <c r="W7" i="28"/>
  <c r="Y7" i="28" s="1"/>
  <c r="W9" i="28"/>
  <c r="Y9" i="28" s="1"/>
  <c r="W22" i="28"/>
  <c r="Y22" i="28" s="1"/>
  <c r="AA22" i="28" s="1"/>
  <c r="AA18" i="28"/>
  <c r="AC18" i="28"/>
  <c r="BE14" i="28"/>
  <c r="BE12" i="30"/>
  <c r="AU36" i="28"/>
  <c r="BA23" i="28" s="1"/>
  <c r="BC23" i="28" s="1"/>
  <c r="AU35" i="30"/>
  <c r="BA23" i="30" s="1"/>
  <c r="BC23" i="30" s="1"/>
  <c r="AA17" i="31"/>
  <c r="BE16" i="31"/>
  <c r="BA23" i="29"/>
  <c r="BC23" i="29" s="1"/>
  <c r="BG23" i="29" s="1"/>
  <c r="BE30" i="29"/>
  <c r="AU33" i="29"/>
  <c r="BA32" i="29" s="1"/>
  <c r="BC32" i="29" s="1"/>
  <c r="BE32" i="29" s="1"/>
  <c r="W16" i="30"/>
  <c r="Y16" i="30" s="1"/>
  <c r="AC16" i="30" s="1"/>
  <c r="W17" i="29"/>
  <c r="Y17" i="29" s="1"/>
  <c r="AC17" i="29" s="1"/>
  <c r="AA12" i="31"/>
  <c r="AA15" i="31"/>
  <c r="W20" i="28"/>
  <c r="Y20" i="28" s="1"/>
  <c r="AC20" i="28" s="1"/>
  <c r="BE18" i="31"/>
  <c r="BA23" i="31"/>
  <c r="BC23" i="31" s="1"/>
  <c r="BG23" i="31" s="1"/>
  <c r="AA6" i="31"/>
  <c r="AC10" i="31"/>
  <c r="BG17" i="31"/>
  <c r="BE17" i="31"/>
  <c r="W16" i="28"/>
  <c r="Y16" i="28" s="1"/>
  <c r="AA16" i="28" s="1"/>
  <c r="AA5" i="31"/>
  <c r="AC5" i="31"/>
  <c r="BA17" i="29"/>
  <c r="BC17" i="29" s="1"/>
  <c r="BG17" i="29" s="1"/>
  <c r="AC16" i="31"/>
  <c r="AA16" i="31"/>
  <c r="W17" i="28"/>
  <c r="Y17" i="28" s="1"/>
  <c r="AC17" i="28" s="1"/>
  <c r="AU29" i="28"/>
  <c r="W12" i="28"/>
  <c r="Y12" i="28" s="1"/>
  <c r="AC12" i="28" s="1"/>
  <c r="W20" i="30"/>
  <c r="Y20" i="30" s="1"/>
  <c r="AC20" i="30" s="1"/>
  <c r="BA16" i="30"/>
  <c r="BC16" i="30" s="1"/>
  <c r="BE16" i="30" s="1"/>
  <c r="BA17" i="30"/>
  <c r="BC17" i="30" s="1"/>
  <c r="BE17" i="30" s="1"/>
  <c r="BG15" i="30"/>
  <c r="BE5" i="30"/>
  <c r="BG5" i="30"/>
  <c r="W19" i="30"/>
  <c r="Y19" i="30" s="1"/>
  <c r="AC19" i="30" s="1"/>
  <c r="W14" i="30"/>
  <c r="Y14" i="30" s="1"/>
  <c r="AA14" i="30" s="1"/>
  <c r="AU29" i="30"/>
  <c r="BE24" i="30"/>
  <c r="BG24" i="30"/>
  <c r="AC10" i="30"/>
  <c r="AA10" i="30"/>
  <c r="BG35" i="30"/>
  <c r="BE35" i="30"/>
  <c r="AA8" i="30"/>
  <c r="AC6" i="30"/>
  <c r="AA6" i="30"/>
  <c r="AC13" i="30"/>
  <c r="AA13" i="30"/>
  <c r="AA15" i="30"/>
  <c r="AC15" i="30"/>
  <c r="BE20" i="30"/>
  <c r="BG20" i="30"/>
  <c r="W17" i="30"/>
  <c r="Y17" i="30" s="1"/>
  <c r="AU24" i="30"/>
  <c r="AU23" i="30"/>
  <c r="W6" i="28"/>
  <c r="Y6" i="28" s="1"/>
  <c r="AA6" i="28" s="1"/>
  <c r="AU24" i="29"/>
  <c r="BG32" i="30"/>
  <c r="BE32" i="30"/>
  <c r="AU28" i="30"/>
  <c r="W12" i="30"/>
  <c r="Y12" i="30" s="1"/>
  <c r="AU30" i="28"/>
  <c r="AC5" i="30"/>
  <c r="AA5" i="30"/>
  <c r="AA22" i="30"/>
  <c r="AC22" i="30"/>
  <c r="BE30" i="30"/>
  <c r="BG30" i="30"/>
  <c r="AU30" i="30"/>
  <c r="BG22" i="30"/>
  <c r="BE22" i="30"/>
  <c r="AU27" i="30"/>
  <c r="AU25" i="30"/>
  <c r="W11" i="30"/>
  <c r="Y11" i="30" s="1"/>
  <c r="AC21" i="30"/>
  <c r="AA21" i="30"/>
  <c r="BG19" i="30"/>
  <c r="BE19" i="30"/>
  <c r="AU30" i="29"/>
  <c r="AU28" i="29"/>
  <c r="W12" i="29"/>
  <c r="Y12" i="29" s="1"/>
  <c r="AC12" i="29" s="1"/>
  <c r="W19" i="29"/>
  <c r="Y19" i="29" s="1"/>
  <c r="AA19" i="29" s="1"/>
  <c r="W8" i="29"/>
  <c r="Y8" i="29" s="1"/>
  <c r="AC8" i="29" s="1"/>
  <c r="W14" i="29"/>
  <c r="Y14" i="29" s="1"/>
  <c r="AC14" i="29" s="1"/>
  <c r="AU29" i="29"/>
  <c r="BE16" i="29"/>
  <c r="BG16" i="29"/>
  <c r="AA10" i="29"/>
  <c r="AC10" i="29"/>
  <c r="AA7" i="29"/>
  <c r="AC7" i="29"/>
  <c r="AA9" i="29"/>
  <c r="AC9" i="29"/>
  <c r="AC5" i="29"/>
  <c r="AA5" i="29"/>
  <c r="BE23" i="29"/>
  <c r="AC21" i="29"/>
  <c r="AA21" i="29"/>
  <c r="AU23" i="29"/>
  <c r="BG31" i="29"/>
  <c r="BE31" i="29"/>
  <c r="AC6" i="29"/>
  <c r="W11" i="29"/>
  <c r="Y11" i="29" s="1"/>
  <c r="W20" i="29"/>
  <c r="Y20" i="29" s="1"/>
  <c r="W5" i="28"/>
  <c r="Y5" i="28" s="1"/>
  <c r="AC5" i="28" s="1"/>
  <c r="W13" i="29"/>
  <c r="Y13" i="29" s="1"/>
  <c r="AC22" i="29"/>
  <c r="AA22" i="29"/>
  <c r="AC3" i="29"/>
  <c r="AA3" i="29"/>
  <c r="AA16" i="29"/>
  <c r="AC16" i="29"/>
  <c r="AA4" i="29"/>
  <c r="AC4" i="29"/>
  <c r="BE29" i="29"/>
  <c r="BG29" i="29"/>
  <c r="BG27" i="29"/>
  <c r="BE27" i="29"/>
  <c r="AU38" i="29"/>
  <c r="BA35" i="29" s="1"/>
  <c r="BC35" i="29" s="1"/>
  <c r="AU38" i="28"/>
  <c r="BA35" i="28" s="1"/>
  <c r="BC35" i="28" s="1"/>
  <c r="BG24" i="28"/>
  <c r="W3" i="28"/>
  <c r="Y3" i="28" s="1"/>
  <c r="AC3" i="28" s="1"/>
  <c r="W14" i="28"/>
  <c r="Y14" i="28" s="1"/>
  <c r="AA14" i="28" s="1"/>
  <c r="W19" i="28"/>
  <c r="Y19" i="28" s="1"/>
  <c r="AA19" i="28" s="1"/>
  <c r="W13" i="28"/>
  <c r="Y13" i="28" s="1"/>
  <c r="AA13" i="28" s="1"/>
  <c r="W11" i="28"/>
  <c r="Y11" i="28" s="1"/>
  <c r="AA11" i="28" s="1"/>
  <c r="W10" i="28"/>
  <c r="Y10" i="28" s="1"/>
  <c r="AC10" i="28" s="1"/>
  <c r="W15" i="28"/>
  <c r="Y15" i="28" s="1"/>
  <c r="AA15" i="28" s="1"/>
  <c r="BE34" i="28"/>
  <c r="BG34" i="28"/>
  <c r="BG29" i="28"/>
  <c r="BE29" i="28"/>
  <c r="AU14" i="28"/>
  <c r="AU13" i="28"/>
  <c r="AA17" i="28"/>
  <c r="BG25" i="28"/>
  <c r="BE25" i="28"/>
  <c r="AC9" i="28"/>
  <c r="AA9" i="28"/>
  <c r="AC7" i="28"/>
  <c r="AA7" i="28"/>
  <c r="AC4" i="28"/>
  <c r="AA4" i="28"/>
  <c r="BG12" i="28"/>
  <c r="BE12" i="28"/>
  <c r="BE32" i="28"/>
  <c r="BG32" i="28"/>
  <c r="AA3" i="30" l="1"/>
  <c r="AC3" i="30"/>
  <c r="AA7" i="30"/>
  <c r="AC7" i="30"/>
  <c r="BA16" i="28"/>
  <c r="BC16" i="28" s="1"/>
  <c r="AA15" i="29"/>
  <c r="BG16" i="30"/>
  <c r="AC22" i="28"/>
  <c r="AC9" i="30"/>
  <c r="AA21" i="28"/>
  <c r="AC21" i="28"/>
  <c r="BA18" i="29"/>
  <c r="BC18" i="29" s="1"/>
  <c r="BG18" i="29" s="1"/>
  <c r="BG17" i="28"/>
  <c r="AA20" i="28"/>
  <c r="AC8" i="28"/>
  <c r="AA12" i="28"/>
  <c r="AC16" i="28"/>
  <c r="AA17" i="29"/>
  <c r="BG23" i="30"/>
  <c r="BE23" i="30"/>
  <c r="BG23" i="28"/>
  <c r="BE23" i="28"/>
  <c r="BE17" i="29"/>
  <c r="AA16" i="30"/>
  <c r="AC19" i="28"/>
  <c r="AA19" i="30"/>
  <c r="AA8" i="29"/>
  <c r="AC14" i="28"/>
  <c r="BE23" i="31"/>
  <c r="AC19" i="29"/>
  <c r="BG17" i="30"/>
  <c r="BA18" i="28"/>
  <c r="BC18" i="28" s="1"/>
  <c r="BE18" i="28" s="1"/>
  <c r="AA20" i="30"/>
  <c r="AC13" i="28"/>
  <c r="BA18" i="30"/>
  <c r="BC18" i="30" s="1"/>
  <c r="BG18" i="30" s="1"/>
  <c r="AC14" i="30"/>
  <c r="AC6" i="28"/>
  <c r="AC15" i="28"/>
  <c r="AA14" i="29"/>
  <c r="AA3" i="28"/>
  <c r="AA5" i="28"/>
  <c r="AC11" i="30"/>
  <c r="AA11" i="30"/>
  <c r="AA12" i="29"/>
  <c r="AC12" i="30"/>
  <c r="AA12" i="30"/>
  <c r="AC17" i="30"/>
  <c r="AA17" i="30"/>
  <c r="BG32" i="29"/>
  <c r="BG35" i="29"/>
  <c r="BE35" i="29"/>
  <c r="AA13" i="29"/>
  <c r="AC13" i="29"/>
  <c r="AC11" i="28"/>
  <c r="AA10" i="28"/>
  <c r="AC20" i="29"/>
  <c r="AA20" i="29"/>
  <c r="AC11" i="29"/>
  <c r="AA11" i="29"/>
  <c r="BG16" i="28"/>
  <c r="BE16" i="28"/>
  <c r="BG35" i="28"/>
  <c r="BE35" i="28"/>
  <c r="BE18" i="29" l="1"/>
  <c r="BG18" i="28"/>
  <c r="BE18" i="30"/>
  <c r="K97" i="23" l="1"/>
  <c r="K96" i="23"/>
  <c r="K93" i="23"/>
  <c r="K92" i="23"/>
  <c r="K91" i="23"/>
  <c r="K90" i="23"/>
  <c r="K94" i="23"/>
  <c r="K95" i="23"/>
  <c r="K87" i="23"/>
  <c r="K89" i="23"/>
  <c r="K88" i="23"/>
  <c r="K81" i="23"/>
  <c r="K82" i="23"/>
  <c r="K86" i="23"/>
  <c r="K84" i="23"/>
  <c r="K85" i="23"/>
  <c r="K83" i="23"/>
  <c r="K79" i="23"/>
  <c r="K72" i="23"/>
  <c r="K76" i="23"/>
  <c r="K75" i="23"/>
  <c r="K80" i="23"/>
  <c r="K74" i="23"/>
  <c r="K73" i="23"/>
  <c r="K78" i="23"/>
  <c r="K71" i="23"/>
  <c r="K77" i="23"/>
  <c r="K70" i="23"/>
  <c r="K69" i="23"/>
  <c r="K68" i="23"/>
  <c r="K66" i="23"/>
  <c r="K67" i="23"/>
  <c r="K65" i="23"/>
  <c r="K62" i="23"/>
  <c r="K61" i="23"/>
  <c r="K60" i="23"/>
  <c r="K57" i="23"/>
  <c r="K56" i="23"/>
  <c r="K55" i="23"/>
  <c r="K63" i="23"/>
  <c r="K54" i="23"/>
  <c r="K58" i="23"/>
  <c r="K64" i="23"/>
  <c r="K59" i="23"/>
  <c r="K50" i="23"/>
  <c r="K53" i="23"/>
  <c r="K52" i="23"/>
  <c r="AL50" i="23"/>
  <c r="AO50" i="23"/>
  <c r="AP50" i="23" s="1"/>
  <c r="K51" i="23"/>
  <c r="AL49" i="23"/>
  <c r="AO49" i="23"/>
  <c r="AP49" i="23" s="1"/>
  <c r="K48" i="23"/>
  <c r="AL48" i="23"/>
  <c r="AO48" i="23"/>
  <c r="AP48" i="23" s="1"/>
  <c r="K46" i="23"/>
  <c r="AL47" i="23"/>
  <c r="AO47" i="23"/>
  <c r="AP47" i="23" s="1"/>
  <c r="K40" i="23"/>
  <c r="AL46" i="23"/>
  <c r="AO46" i="23"/>
  <c r="K44" i="23"/>
  <c r="AL45" i="23"/>
  <c r="AO45" i="23"/>
  <c r="K43" i="23"/>
  <c r="AL44" i="23"/>
  <c r="AO44" i="23"/>
  <c r="K49" i="23"/>
  <c r="AL43" i="23"/>
  <c r="AO43" i="23"/>
  <c r="AP43" i="23" s="1"/>
  <c r="K42" i="23"/>
  <c r="AL42" i="23"/>
  <c r="AO42" i="23"/>
  <c r="AP42" i="23" s="1"/>
  <c r="K41" i="23"/>
  <c r="AL41" i="23"/>
  <c r="AO41" i="23"/>
  <c r="AP41" i="23" s="1"/>
  <c r="K47" i="23"/>
  <c r="AL40" i="23"/>
  <c r="AO40" i="23"/>
  <c r="AP40" i="23" s="1"/>
  <c r="K39" i="23"/>
  <c r="AL39" i="23"/>
  <c r="AO39" i="23"/>
  <c r="AP39" i="23" s="1"/>
  <c r="K45" i="23"/>
  <c r="AL38" i="23"/>
  <c r="AO38" i="23"/>
  <c r="K38" i="23"/>
  <c r="AL37" i="23"/>
  <c r="AO37" i="23"/>
  <c r="K37" i="23"/>
  <c r="AL35" i="23"/>
  <c r="AO35" i="23"/>
  <c r="K33" i="23"/>
  <c r="BD35" i="23"/>
  <c r="AZ35" i="23"/>
  <c r="AL34" i="23"/>
  <c r="AO34" i="23"/>
  <c r="K36" i="23"/>
  <c r="BD34" i="23"/>
  <c r="AZ34" i="23"/>
  <c r="AL36" i="23"/>
  <c r="AO36" i="23"/>
  <c r="K35" i="23"/>
  <c r="BD33" i="23"/>
  <c r="AZ33" i="23"/>
  <c r="AL32" i="23"/>
  <c r="AO32" i="23"/>
  <c r="K34" i="23"/>
  <c r="BD32" i="23"/>
  <c r="AZ32" i="23"/>
  <c r="AL33" i="23"/>
  <c r="AO33" i="23"/>
  <c r="K32" i="23"/>
  <c r="BD31" i="23"/>
  <c r="AZ31" i="23"/>
  <c r="AL31" i="23"/>
  <c r="AO31" i="23"/>
  <c r="AP31" i="23" s="1"/>
  <c r="K31" i="23"/>
  <c r="BD30" i="23"/>
  <c r="AZ30" i="23"/>
  <c r="AL25" i="23"/>
  <c r="AO25" i="23"/>
  <c r="K27" i="23"/>
  <c r="BD29" i="23"/>
  <c r="AZ29" i="23"/>
  <c r="AL23" i="23"/>
  <c r="AO23" i="23"/>
  <c r="K25" i="23"/>
  <c r="BD28" i="23"/>
  <c r="AZ28" i="23"/>
  <c r="AL28" i="23"/>
  <c r="AO28" i="23"/>
  <c r="K22" i="23"/>
  <c r="BD27" i="23"/>
  <c r="AZ27" i="23"/>
  <c r="AL27" i="23"/>
  <c r="AO27" i="23"/>
  <c r="K28" i="23"/>
  <c r="BD26" i="23"/>
  <c r="AZ26" i="23"/>
  <c r="AL26" i="23"/>
  <c r="AO26" i="23"/>
  <c r="K23" i="23"/>
  <c r="BD25" i="23"/>
  <c r="AZ25" i="23"/>
  <c r="AL24" i="23"/>
  <c r="AO24" i="23"/>
  <c r="K30" i="23"/>
  <c r="BD24" i="23"/>
  <c r="AZ24" i="23"/>
  <c r="AL30" i="23"/>
  <c r="AO30" i="23"/>
  <c r="K26" i="23"/>
  <c r="BD23" i="23"/>
  <c r="AZ23" i="23"/>
  <c r="AL29" i="23"/>
  <c r="AO29" i="23"/>
  <c r="K29" i="23"/>
  <c r="BD22" i="23"/>
  <c r="AZ22" i="23"/>
  <c r="AL22" i="23"/>
  <c r="AO22" i="23"/>
  <c r="AP22" i="23" s="1"/>
  <c r="V22" i="23"/>
  <c r="K24" i="23"/>
  <c r="BD21" i="23"/>
  <c r="AZ21" i="23"/>
  <c r="AL21" i="23"/>
  <c r="AO21" i="23"/>
  <c r="AP21" i="23" s="1"/>
  <c r="V21" i="23"/>
  <c r="K20" i="23"/>
  <c r="BD20" i="23"/>
  <c r="AZ20" i="23"/>
  <c r="AL20" i="23"/>
  <c r="AO20" i="23"/>
  <c r="AP20" i="23" s="1"/>
  <c r="V20" i="23"/>
  <c r="K19" i="23"/>
  <c r="BD19" i="23"/>
  <c r="AZ19" i="23"/>
  <c r="AL19" i="23"/>
  <c r="AO19" i="23"/>
  <c r="AP19" i="23" s="1"/>
  <c r="V19" i="23"/>
  <c r="K21" i="23"/>
  <c r="BD18" i="23"/>
  <c r="AZ18" i="23"/>
  <c r="AL18" i="23"/>
  <c r="AO18" i="23"/>
  <c r="AP18" i="23" s="1"/>
  <c r="V18" i="23"/>
  <c r="K18" i="23"/>
  <c r="BD17" i="23"/>
  <c r="AZ17" i="23"/>
  <c r="AL17" i="23"/>
  <c r="AO17" i="23"/>
  <c r="AP17" i="23" s="1"/>
  <c r="V17" i="23"/>
  <c r="K16" i="23"/>
  <c r="BD16" i="23"/>
  <c r="AZ16" i="23"/>
  <c r="AL16" i="23"/>
  <c r="AO16" i="23"/>
  <c r="AP16" i="23" s="1"/>
  <c r="V16" i="23"/>
  <c r="K17" i="23"/>
  <c r="BD15" i="23"/>
  <c r="AZ15" i="23"/>
  <c r="AL15" i="23"/>
  <c r="AO15" i="23"/>
  <c r="AP15" i="23" s="1"/>
  <c r="V15" i="23"/>
  <c r="K14" i="23"/>
  <c r="BD14" i="23"/>
  <c r="AZ14" i="23"/>
  <c r="AL14" i="23"/>
  <c r="AO14" i="23"/>
  <c r="V14" i="23"/>
  <c r="K15" i="23"/>
  <c r="BD13" i="23"/>
  <c r="AZ13" i="23"/>
  <c r="AL13" i="23"/>
  <c r="AO13" i="23"/>
  <c r="V13" i="23"/>
  <c r="K12" i="23"/>
  <c r="BD12" i="23"/>
  <c r="AZ12" i="23"/>
  <c r="AL12" i="23"/>
  <c r="AO12" i="23"/>
  <c r="V12" i="23"/>
  <c r="K11" i="23"/>
  <c r="BD11" i="23"/>
  <c r="AZ11" i="23"/>
  <c r="AL11" i="23"/>
  <c r="AO11" i="23"/>
  <c r="AP11" i="23" s="1"/>
  <c r="V11" i="23"/>
  <c r="K13" i="23"/>
  <c r="BD10" i="23"/>
  <c r="AZ10" i="23"/>
  <c r="AL10" i="23"/>
  <c r="AO10" i="23"/>
  <c r="AP10" i="23" s="1"/>
  <c r="V10" i="23"/>
  <c r="K9" i="23"/>
  <c r="BD9" i="23"/>
  <c r="AZ9" i="23"/>
  <c r="AL9" i="23"/>
  <c r="AO9" i="23"/>
  <c r="AP9" i="23" s="1"/>
  <c r="V9" i="23"/>
  <c r="K8" i="23"/>
  <c r="BD8" i="23"/>
  <c r="AZ8" i="23"/>
  <c r="AL8" i="23"/>
  <c r="AO8" i="23"/>
  <c r="AP8" i="23" s="1"/>
  <c r="V8" i="23"/>
  <c r="K7" i="23"/>
  <c r="BD7" i="23"/>
  <c r="AZ7" i="23"/>
  <c r="AL7" i="23"/>
  <c r="AO7" i="23"/>
  <c r="AP7" i="23" s="1"/>
  <c r="V7" i="23"/>
  <c r="K10" i="23"/>
  <c r="BD6" i="23"/>
  <c r="AZ6" i="23"/>
  <c r="AL6" i="23"/>
  <c r="AO6" i="23"/>
  <c r="AP6" i="23" s="1"/>
  <c r="V6" i="23"/>
  <c r="K5" i="23"/>
  <c r="BD5" i="23"/>
  <c r="AZ5" i="23"/>
  <c r="AL5" i="23"/>
  <c r="AO5" i="23"/>
  <c r="AP5" i="23" s="1"/>
  <c r="V5" i="23"/>
  <c r="K6" i="23"/>
  <c r="BD4" i="23"/>
  <c r="AZ4" i="23"/>
  <c r="AL4" i="23"/>
  <c r="AO4" i="23"/>
  <c r="AP4" i="23" s="1"/>
  <c r="V4" i="23"/>
  <c r="K4" i="23"/>
  <c r="BD3" i="23"/>
  <c r="AZ3" i="23"/>
  <c r="AL3" i="23"/>
  <c r="AO3" i="23"/>
  <c r="AP3" i="23" s="1"/>
  <c r="V3" i="23"/>
  <c r="K3" i="23"/>
  <c r="L68" i="23" l="1"/>
  <c r="L6" i="23"/>
  <c r="L15" i="23"/>
  <c r="L97" i="23"/>
  <c r="L5" i="23"/>
  <c r="L18" i="23"/>
  <c r="L87" i="23"/>
  <c r="L31" i="23"/>
  <c r="AP33" i="23"/>
  <c r="AP26" i="23"/>
  <c r="AP36" i="23"/>
  <c r="AP30" i="23"/>
  <c r="AP46" i="23"/>
  <c r="AP25" i="23"/>
  <c r="AP45" i="23"/>
  <c r="AP23" i="23"/>
  <c r="AP13" i="23"/>
  <c r="AP27" i="23"/>
  <c r="AP44" i="23"/>
  <c r="L8" i="23"/>
  <c r="L14" i="23"/>
  <c r="L13" i="23"/>
  <c r="L95" i="23"/>
  <c r="L32" i="23"/>
  <c r="L77" i="23"/>
  <c r="L88" i="23"/>
  <c r="L93" i="23"/>
  <c r="L53" i="23"/>
  <c r="L23" i="23"/>
  <c r="L82" i="23"/>
  <c r="L89" i="23"/>
  <c r="L94" i="23"/>
  <c r="L96" i="23"/>
  <c r="L26" i="23"/>
  <c r="L51" i="23"/>
  <c r="L12" i="23"/>
  <c r="L25" i="23"/>
  <c r="L86" i="23"/>
  <c r="L90" i="23"/>
  <c r="L81" i="23"/>
  <c r="L92" i="23"/>
  <c r="L9" i="23"/>
  <c r="L4" i="23"/>
  <c r="L57" i="23"/>
  <c r="L66" i="23"/>
  <c r="L85" i="23"/>
  <c r="L91" i="23"/>
  <c r="L16" i="23"/>
  <c r="L19" i="23"/>
  <c r="L83" i="23"/>
  <c r="L21" i="23"/>
  <c r="L3" i="23"/>
  <c r="L35" i="23"/>
  <c r="AP35" i="23"/>
  <c r="AP34" i="23"/>
  <c r="L10" i="23"/>
  <c r="L7" i="23"/>
  <c r="L11" i="23"/>
  <c r="L48" i="23"/>
  <c r="L41" i="23"/>
  <c r="L44" i="23"/>
  <c r="L37" i="23"/>
  <c r="L38" i="23"/>
  <c r="L40" i="23"/>
  <c r="L42" i="23"/>
  <c r="L39" i="23"/>
  <c r="L29" i="23"/>
  <c r="L28" i="23"/>
  <c r="L24" i="23"/>
  <c r="L30" i="23"/>
  <c r="L22" i="23"/>
  <c r="L36" i="23"/>
  <c r="AP38" i="23"/>
  <c r="AP37" i="23"/>
  <c r="AP29" i="23"/>
  <c r="AP24" i="23"/>
  <c r="AP28" i="23"/>
  <c r="AP12" i="23"/>
  <c r="AP14" i="23"/>
  <c r="L33" i="23"/>
  <c r="L17" i="23"/>
  <c r="L60" i="23"/>
  <c r="L69" i="23"/>
  <c r="L34" i="23"/>
  <c r="L45" i="23"/>
  <c r="L56" i="23"/>
  <c r="L74" i="23"/>
  <c r="L75" i="23"/>
  <c r="L70" i="23"/>
  <c r="L43" i="23"/>
  <c r="L20" i="23"/>
  <c r="L27" i="23"/>
  <c r="L52" i="23"/>
  <c r="L50" i="23"/>
  <c r="L80" i="23"/>
  <c r="L54" i="23"/>
  <c r="L63" i="23"/>
  <c r="L55" i="23"/>
  <c r="L59" i="23"/>
  <c r="L47" i="23"/>
  <c r="L58" i="23"/>
  <c r="L65" i="23"/>
  <c r="L71" i="23"/>
  <c r="L76" i="23"/>
  <c r="L72" i="23"/>
  <c r="L61" i="23"/>
  <c r="L67" i="23"/>
  <c r="L78" i="23"/>
  <c r="L79" i="23"/>
  <c r="AP32" i="23"/>
  <c r="L62" i="23"/>
  <c r="L73" i="23"/>
  <c r="L64" i="23"/>
  <c r="L46" i="23"/>
  <c r="L49" i="23"/>
  <c r="L84" i="23"/>
  <c r="D2" i="16" l="1"/>
  <c r="E1" i="16" s="1"/>
  <c r="E2" i="16" s="1"/>
  <c r="F1" i="16" s="1"/>
  <c r="F2" i="16" s="1"/>
  <c r="G1" i="16" s="1"/>
  <c r="G2" i="16" s="1"/>
  <c r="H1" i="16" s="1"/>
  <c r="H2" i="16" s="1"/>
  <c r="I1" i="16" s="1"/>
  <c r="I2" i="16" s="1"/>
  <c r="J1" i="16" s="1"/>
  <c r="J2" i="16" s="1"/>
  <c r="K1" i="16" s="1"/>
  <c r="K2" i="16" s="1"/>
  <c r="L1" i="16" s="1"/>
  <c r="L2" i="16" s="1"/>
  <c r="M1" i="16" s="1"/>
  <c r="M2" i="16" s="1"/>
  <c r="N1" i="16" s="1"/>
  <c r="N2" i="16" s="1"/>
  <c r="O1" i="16" s="1"/>
  <c r="O2" i="16" s="1"/>
  <c r="P1" i="16" s="1"/>
  <c r="P2" i="16" s="1"/>
  <c r="Q1" i="16" s="1"/>
  <c r="Q2" i="16" s="1"/>
  <c r="R1" i="16" s="1"/>
  <c r="R2" i="16" s="1"/>
  <c r="S1" i="16" s="1"/>
  <c r="S2" i="16" s="1"/>
  <c r="T1" i="16" s="1"/>
  <c r="T2" i="16" s="1"/>
  <c r="U1" i="16" s="1"/>
  <c r="U2" i="16" s="1"/>
  <c r="V1" i="16" s="1"/>
  <c r="V2" i="16" s="1"/>
  <c r="W1" i="16" s="1"/>
  <c r="W2" i="16" s="1"/>
  <c r="X1" i="16" s="1"/>
  <c r="X2" i="16" s="1"/>
  <c r="Y1" i="16" s="1"/>
  <c r="Y2" i="16" s="1"/>
  <c r="Z1" i="16" s="1"/>
  <c r="Z2" i="16" s="1"/>
  <c r="AA1" i="16" s="1"/>
  <c r="AA2" i="16" s="1"/>
  <c r="AB1" i="16" s="1"/>
  <c r="AB2" i="16" s="1"/>
  <c r="AC1" i="16" s="1"/>
  <c r="AC2" i="16" s="1"/>
  <c r="AD1" i="16" s="1"/>
  <c r="AD2" i="16" s="1"/>
  <c r="DA74" i="13" l="1"/>
  <c r="CZ74" i="13"/>
  <c r="CY74" i="13"/>
  <c r="CX74" i="13"/>
  <c r="CW74" i="13"/>
  <c r="CV74" i="13"/>
  <c r="CU74" i="13"/>
  <c r="CT74" i="13"/>
  <c r="CS74" i="13"/>
  <c r="CR74" i="13"/>
  <c r="CQ74" i="13"/>
  <c r="DA71" i="13"/>
  <c r="CZ71" i="13"/>
  <c r="CY71" i="13"/>
  <c r="CX71" i="13"/>
  <c r="CW71" i="13"/>
  <c r="CV71" i="13"/>
  <c r="CU71" i="13"/>
  <c r="CT71" i="13"/>
  <c r="CS71" i="13"/>
  <c r="CR71" i="13"/>
  <c r="CQ71" i="13"/>
  <c r="DA70" i="13"/>
  <c r="CZ70" i="13"/>
  <c r="CY70" i="13"/>
  <c r="CX70" i="13"/>
  <c r="CW70" i="13"/>
  <c r="CV70" i="13"/>
  <c r="CU70" i="13"/>
  <c r="CT70" i="13"/>
  <c r="CS70" i="13"/>
  <c r="CR70" i="13"/>
  <c r="CQ70" i="13"/>
  <c r="DA59" i="13"/>
  <c r="CZ59" i="13"/>
  <c r="CY59" i="13"/>
  <c r="CX59" i="13"/>
  <c r="CW59" i="13"/>
  <c r="CV59" i="13"/>
  <c r="CU59" i="13"/>
  <c r="CT59" i="13"/>
  <c r="CS59" i="13"/>
  <c r="CR59" i="13"/>
  <c r="CQ59" i="13"/>
  <c r="DA58" i="13"/>
  <c r="CZ58" i="13"/>
  <c r="CY58" i="13"/>
  <c r="CX58" i="13"/>
  <c r="CW58" i="13"/>
  <c r="CV58" i="13"/>
  <c r="CU58" i="13"/>
  <c r="CT58" i="13"/>
  <c r="CS58" i="13"/>
  <c r="CR58" i="13"/>
  <c r="CQ58" i="13"/>
  <c r="DA57" i="13"/>
  <c r="CZ57" i="13"/>
  <c r="CY57" i="13"/>
  <c r="CX57" i="13"/>
  <c r="CW57" i="13"/>
  <c r="CV57" i="13"/>
  <c r="CU57" i="13"/>
  <c r="CT57" i="13"/>
  <c r="CS57" i="13"/>
  <c r="CR57" i="13"/>
  <c r="CQ57" i="13"/>
  <c r="DA30" i="13"/>
  <c r="CZ30" i="13"/>
  <c r="CY30" i="13"/>
  <c r="CX30" i="13"/>
  <c r="CW30" i="13"/>
  <c r="CV30" i="13"/>
  <c r="CU30" i="13"/>
  <c r="CT30" i="13"/>
  <c r="I14" i="23" s="1"/>
  <c r="CS30" i="13"/>
  <c r="CR30" i="13"/>
  <c r="CQ30" i="13"/>
  <c r="DA29" i="13"/>
  <c r="CZ29" i="13"/>
  <c r="CY29" i="13"/>
  <c r="CX29" i="13"/>
  <c r="CW29" i="13"/>
  <c r="CV29" i="13"/>
  <c r="CU29" i="13"/>
  <c r="CT29" i="13"/>
  <c r="I15" i="23" s="1"/>
  <c r="CS29" i="13"/>
  <c r="CR29" i="13"/>
  <c r="CQ29" i="13"/>
  <c r="DA65" i="13"/>
  <c r="CZ65" i="13"/>
  <c r="CY65" i="13"/>
  <c r="CX65" i="13"/>
  <c r="CW65" i="13"/>
  <c r="CV65" i="13"/>
  <c r="CU65" i="13"/>
  <c r="CT65" i="13"/>
  <c r="CS65" i="13"/>
  <c r="CR65" i="13"/>
  <c r="CQ65" i="13"/>
  <c r="DA66" i="13"/>
  <c r="CZ66" i="13"/>
  <c r="CY66" i="13"/>
  <c r="CX66" i="13"/>
  <c r="CW66" i="13"/>
  <c r="CV66" i="13"/>
  <c r="CU66" i="13"/>
  <c r="CT66" i="13"/>
  <c r="CS66" i="13"/>
  <c r="CR66" i="13"/>
  <c r="CQ66" i="13"/>
  <c r="DA61" i="13"/>
  <c r="CZ61" i="13"/>
  <c r="CY61" i="13"/>
  <c r="CX61" i="13"/>
  <c r="CW61" i="13"/>
  <c r="CV61" i="13"/>
  <c r="CU61" i="13"/>
  <c r="CT61" i="13"/>
  <c r="CS61" i="13"/>
  <c r="CR61" i="13"/>
  <c r="CQ61" i="13"/>
  <c r="DA60" i="13"/>
  <c r="CZ60" i="13"/>
  <c r="CY60" i="13"/>
  <c r="CX60" i="13"/>
  <c r="CW60" i="13"/>
  <c r="CV60" i="13"/>
  <c r="CU60" i="13"/>
  <c r="CT60" i="13"/>
  <c r="CS60" i="13"/>
  <c r="CR60" i="13"/>
  <c r="CQ60" i="13"/>
  <c r="DA6" i="13"/>
  <c r="CZ6" i="13"/>
  <c r="CY6" i="13"/>
  <c r="CX6" i="13"/>
  <c r="CW6" i="13"/>
  <c r="CV6" i="13"/>
  <c r="CU6" i="13"/>
  <c r="CT6" i="13"/>
  <c r="I3" i="23" s="1"/>
  <c r="CS6" i="13"/>
  <c r="CR6" i="13"/>
  <c r="CQ6" i="13"/>
  <c r="DA5" i="13"/>
  <c r="CZ5" i="13"/>
  <c r="CY5" i="13"/>
  <c r="CX5" i="13"/>
  <c r="CW5" i="13"/>
  <c r="CV5" i="13"/>
  <c r="CU5" i="13"/>
  <c r="CT5" i="13"/>
  <c r="I4" i="23" s="1"/>
  <c r="M4" i="23" s="1"/>
  <c r="N4" i="23" s="1"/>
  <c r="O4" i="23" s="1"/>
  <c r="P4" i="23" s="1"/>
  <c r="CS5" i="13"/>
  <c r="CR5" i="13"/>
  <c r="CQ5" i="13"/>
  <c r="DA8" i="13"/>
  <c r="CZ8" i="13"/>
  <c r="CY8" i="13"/>
  <c r="CX8" i="13"/>
  <c r="CW8" i="13"/>
  <c r="CV8" i="13"/>
  <c r="CU8" i="13"/>
  <c r="CT8" i="13"/>
  <c r="CS8" i="13"/>
  <c r="CR8" i="13"/>
  <c r="CQ8" i="13"/>
  <c r="DA7" i="13"/>
  <c r="CZ7" i="13"/>
  <c r="CY7" i="13"/>
  <c r="DB7" i="13" s="1"/>
  <c r="CX7" i="13"/>
  <c r="CW7" i="13"/>
  <c r="CV7" i="13"/>
  <c r="CU7" i="13"/>
  <c r="CT7" i="13"/>
  <c r="CS7" i="13"/>
  <c r="CR7" i="13"/>
  <c r="CQ7" i="13"/>
  <c r="DA46" i="13"/>
  <c r="CZ46" i="13"/>
  <c r="CY46" i="13"/>
  <c r="CX46" i="13"/>
  <c r="CW46" i="13"/>
  <c r="CV46" i="13"/>
  <c r="CU46" i="13"/>
  <c r="CT46" i="13"/>
  <c r="CS46" i="13"/>
  <c r="CR46" i="13"/>
  <c r="CQ46" i="13"/>
  <c r="DA45" i="13"/>
  <c r="CZ45" i="13"/>
  <c r="CY45" i="13"/>
  <c r="CX45" i="13"/>
  <c r="CW45" i="13"/>
  <c r="CV45" i="13"/>
  <c r="CU45" i="13"/>
  <c r="CT45" i="13"/>
  <c r="CS45" i="13"/>
  <c r="CR45" i="13"/>
  <c r="CQ45" i="13"/>
  <c r="DA55" i="13"/>
  <c r="CZ55" i="13"/>
  <c r="CY55" i="13"/>
  <c r="CX55" i="13"/>
  <c r="CW55" i="13"/>
  <c r="CV55" i="13"/>
  <c r="CU55" i="13"/>
  <c r="CT55" i="13"/>
  <c r="CS55" i="13"/>
  <c r="CR55" i="13"/>
  <c r="CQ55" i="13"/>
  <c r="DA62" i="13"/>
  <c r="CZ62" i="13"/>
  <c r="CY62" i="13"/>
  <c r="CX62" i="13"/>
  <c r="CW62" i="13"/>
  <c r="CV62" i="13"/>
  <c r="CU62" i="13"/>
  <c r="CT62" i="13"/>
  <c r="CS62" i="13"/>
  <c r="CR62" i="13"/>
  <c r="CQ62" i="13"/>
  <c r="DA56" i="13"/>
  <c r="CZ56" i="13"/>
  <c r="CY56" i="13"/>
  <c r="DB56" i="13" s="1"/>
  <c r="CX56" i="13"/>
  <c r="CW56" i="13"/>
  <c r="CV56" i="13"/>
  <c r="CU56" i="13"/>
  <c r="CT56" i="13"/>
  <c r="CS56" i="13"/>
  <c r="CR56" i="13"/>
  <c r="CQ56" i="13"/>
  <c r="DA63" i="13"/>
  <c r="CZ63" i="13"/>
  <c r="CY63" i="13"/>
  <c r="CX63" i="13"/>
  <c r="CW63" i="13"/>
  <c r="CV63" i="13"/>
  <c r="CU63" i="13"/>
  <c r="CT63" i="13"/>
  <c r="CS63" i="13"/>
  <c r="CR63" i="13"/>
  <c r="CQ63" i="13"/>
  <c r="DA28" i="13"/>
  <c r="CZ28" i="13"/>
  <c r="CY28" i="13"/>
  <c r="CX28" i="13"/>
  <c r="CW28" i="13"/>
  <c r="CV28" i="13"/>
  <c r="CU28" i="13"/>
  <c r="CT28" i="13"/>
  <c r="CS28" i="13"/>
  <c r="CR28" i="13"/>
  <c r="CQ28" i="13"/>
  <c r="DA27" i="13"/>
  <c r="CZ27" i="13"/>
  <c r="CY27" i="13"/>
  <c r="DB27" i="13" s="1"/>
  <c r="CX27" i="13"/>
  <c r="CW27" i="13"/>
  <c r="CV27" i="13"/>
  <c r="CU27" i="13"/>
  <c r="CT27" i="13"/>
  <c r="CS27" i="13"/>
  <c r="CR27" i="13"/>
  <c r="CQ27" i="13"/>
  <c r="DA26" i="13"/>
  <c r="CZ26" i="13"/>
  <c r="CY26" i="13"/>
  <c r="CX26" i="13"/>
  <c r="CW26" i="13"/>
  <c r="CV26" i="13"/>
  <c r="CU26" i="13"/>
  <c r="CT26" i="13"/>
  <c r="CS26" i="13"/>
  <c r="CR26" i="13"/>
  <c r="CQ26" i="13"/>
  <c r="DA25" i="13"/>
  <c r="CZ25" i="13"/>
  <c r="CY25" i="13"/>
  <c r="CX25" i="13"/>
  <c r="CW25" i="13"/>
  <c r="CV25" i="13"/>
  <c r="CU25" i="13"/>
  <c r="CT25" i="13"/>
  <c r="CS25" i="13"/>
  <c r="CR25" i="13"/>
  <c r="CQ25" i="13"/>
  <c r="DA52" i="13"/>
  <c r="CZ52" i="13"/>
  <c r="CY52" i="13"/>
  <c r="CX52" i="13"/>
  <c r="CW52" i="13"/>
  <c r="CV52" i="13"/>
  <c r="CU52" i="13"/>
  <c r="CT52" i="13"/>
  <c r="CS52" i="13"/>
  <c r="CR52" i="13"/>
  <c r="CQ52" i="13"/>
  <c r="DA51" i="13"/>
  <c r="CZ51" i="13"/>
  <c r="CY51" i="13"/>
  <c r="CX51" i="13"/>
  <c r="CW51" i="13"/>
  <c r="CV51" i="13"/>
  <c r="CU51" i="13"/>
  <c r="CT51" i="13"/>
  <c r="CS51" i="13"/>
  <c r="CR51" i="13"/>
  <c r="CQ51" i="13"/>
  <c r="DA24" i="13"/>
  <c r="CZ24" i="13"/>
  <c r="CY24" i="13"/>
  <c r="DB24" i="13" s="1"/>
  <c r="CX24" i="13"/>
  <c r="CW24" i="13"/>
  <c r="CV24" i="13"/>
  <c r="CU24" i="13"/>
  <c r="CT24" i="13"/>
  <c r="I11" i="23" s="1"/>
  <c r="CS24" i="13"/>
  <c r="CR24" i="13"/>
  <c r="CQ24" i="13"/>
  <c r="DA23" i="13"/>
  <c r="CZ23" i="13"/>
  <c r="CY23" i="13"/>
  <c r="CX23" i="13"/>
  <c r="CW23" i="13"/>
  <c r="CV23" i="13"/>
  <c r="CU23" i="13"/>
  <c r="CT23" i="13"/>
  <c r="I13" i="23" s="1"/>
  <c r="CS23" i="13"/>
  <c r="CR23" i="13"/>
  <c r="CQ23" i="13"/>
  <c r="DA54" i="13"/>
  <c r="CZ54" i="13"/>
  <c r="CY54" i="13"/>
  <c r="CX54" i="13"/>
  <c r="CW54" i="13"/>
  <c r="CV54" i="13"/>
  <c r="CU54" i="13"/>
  <c r="CT54" i="13"/>
  <c r="CS54" i="13"/>
  <c r="CR54" i="13"/>
  <c r="CQ54" i="13"/>
  <c r="DA53" i="13"/>
  <c r="CZ53" i="13"/>
  <c r="CY53" i="13"/>
  <c r="DB53" i="13" s="1"/>
  <c r="CX53" i="13"/>
  <c r="CW53" i="13"/>
  <c r="CV53" i="13"/>
  <c r="CU53" i="13"/>
  <c r="CT53" i="13"/>
  <c r="CS53" i="13"/>
  <c r="CR53" i="13"/>
  <c r="CQ53" i="13"/>
  <c r="DA34" i="13"/>
  <c r="CZ34" i="13"/>
  <c r="CY34" i="13"/>
  <c r="CX34" i="13"/>
  <c r="CW34" i="13"/>
  <c r="CV34" i="13"/>
  <c r="CU34" i="13"/>
  <c r="CT34" i="13"/>
  <c r="I16" i="23" s="1"/>
  <c r="CS34" i="13"/>
  <c r="CR34" i="13"/>
  <c r="CQ34" i="13"/>
  <c r="DA33" i="13"/>
  <c r="CZ33" i="13"/>
  <c r="CY33" i="13"/>
  <c r="CX33" i="13"/>
  <c r="CW33" i="13"/>
  <c r="CV33" i="13"/>
  <c r="CU33" i="13"/>
  <c r="CT33" i="13"/>
  <c r="I18" i="23" s="1"/>
  <c r="CS33" i="13"/>
  <c r="CR33" i="13"/>
  <c r="CQ33" i="13"/>
  <c r="DA31" i="13"/>
  <c r="CZ31" i="13"/>
  <c r="CY31" i="13"/>
  <c r="CX31" i="13"/>
  <c r="CW31" i="13"/>
  <c r="CV31" i="13"/>
  <c r="CU31" i="13"/>
  <c r="CT31" i="13"/>
  <c r="I17" i="23" s="1"/>
  <c r="CS31" i="13"/>
  <c r="CR31" i="13"/>
  <c r="CQ31" i="13"/>
  <c r="DA39" i="13"/>
  <c r="CZ39" i="13"/>
  <c r="CY39" i="13"/>
  <c r="CX39" i="13"/>
  <c r="CW39" i="13"/>
  <c r="CV39" i="13"/>
  <c r="CU39" i="13"/>
  <c r="CT39" i="13"/>
  <c r="CS39" i="13"/>
  <c r="CR39" i="13"/>
  <c r="CQ39" i="13"/>
  <c r="DA38" i="13"/>
  <c r="CZ38" i="13"/>
  <c r="CY38" i="13"/>
  <c r="DB38" i="13" s="1"/>
  <c r="CX38" i="13"/>
  <c r="CW38" i="13"/>
  <c r="CV38" i="13"/>
  <c r="CU38" i="13"/>
  <c r="CT38" i="13"/>
  <c r="CS38" i="13"/>
  <c r="CR38" i="13"/>
  <c r="CQ38" i="13"/>
  <c r="DA22" i="13"/>
  <c r="CZ22" i="13"/>
  <c r="CY22" i="13"/>
  <c r="CX22" i="13"/>
  <c r="CW22" i="13"/>
  <c r="CV22" i="13"/>
  <c r="CU22" i="13"/>
  <c r="CT22" i="13"/>
  <c r="I7" i="23" s="1"/>
  <c r="CS22" i="13"/>
  <c r="CR22" i="13"/>
  <c r="CQ22" i="13"/>
  <c r="DA15" i="13"/>
  <c r="CZ15" i="13"/>
  <c r="CY15" i="13"/>
  <c r="CX15" i="13"/>
  <c r="CW15" i="13"/>
  <c r="CV15" i="13"/>
  <c r="CU15" i="13"/>
  <c r="CT15" i="13"/>
  <c r="I10" i="23" s="1"/>
  <c r="CS15" i="13"/>
  <c r="CR15" i="13"/>
  <c r="CQ15" i="13"/>
  <c r="DA73" i="13"/>
  <c r="CZ73" i="13"/>
  <c r="CY73" i="13"/>
  <c r="DB73" i="13" s="1"/>
  <c r="CX73" i="13"/>
  <c r="CW73" i="13"/>
  <c r="CV73" i="13"/>
  <c r="CU73" i="13"/>
  <c r="CT73" i="13"/>
  <c r="CS73" i="13"/>
  <c r="CR73" i="13"/>
  <c r="CQ73" i="13"/>
  <c r="DA44" i="13"/>
  <c r="CZ44" i="13"/>
  <c r="CY44" i="13"/>
  <c r="CX44" i="13"/>
  <c r="CW44" i="13"/>
  <c r="CV44" i="13"/>
  <c r="CU44" i="13"/>
  <c r="CT44" i="13"/>
  <c r="CS44" i="13"/>
  <c r="CR44" i="13"/>
  <c r="CQ44" i="13"/>
  <c r="DA42" i="13"/>
  <c r="CZ42" i="13"/>
  <c r="CY42" i="13"/>
  <c r="CX42" i="13"/>
  <c r="CW42" i="13"/>
  <c r="CV42" i="13"/>
  <c r="CU42" i="13"/>
  <c r="CT42" i="13"/>
  <c r="CS42" i="13"/>
  <c r="CR42" i="13"/>
  <c r="CQ42" i="13"/>
  <c r="DA37" i="13"/>
  <c r="CZ37" i="13"/>
  <c r="CY37" i="13"/>
  <c r="CX37" i="13"/>
  <c r="CW37" i="13"/>
  <c r="CV37" i="13"/>
  <c r="CU37" i="13"/>
  <c r="CT37" i="13"/>
  <c r="CS37" i="13"/>
  <c r="CR37" i="13"/>
  <c r="CQ37" i="13"/>
  <c r="DA36" i="13"/>
  <c r="CZ36" i="13"/>
  <c r="CY36" i="13"/>
  <c r="CX36" i="13"/>
  <c r="CW36" i="13"/>
  <c r="CV36" i="13"/>
  <c r="CU36" i="13"/>
  <c r="CT36" i="13"/>
  <c r="CS36" i="13"/>
  <c r="CR36" i="13"/>
  <c r="CQ36" i="13"/>
  <c r="DA35" i="13"/>
  <c r="CZ35" i="13"/>
  <c r="CY35" i="13"/>
  <c r="DB35" i="13" s="1"/>
  <c r="CX35" i="13"/>
  <c r="CW35" i="13"/>
  <c r="CV35" i="13"/>
  <c r="CU35" i="13"/>
  <c r="CT35" i="13"/>
  <c r="CS35" i="13"/>
  <c r="CR35" i="13"/>
  <c r="CQ35" i="13"/>
  <c r="DA32" i="13"/>
  <c r="CZ32" i="13"/>
  <c r="CY32" i="13"/>
  <c r="CX32" i="13"/>
  <c r="CW32" i="13"/>
  <c r="CV32" i="13"/>
  <c r="CU32" i="13"/>
  <c r="CT32" i="13"/>
  <c r="CS32" i="13"/>
  <c r="CR32" i="13"/>
  <c r="CQ32" i="13"/>
  <c r="DA21" i="13"/>
  <c r="CZ21" i="13"/>
  <c r="CY21" i="13"/>
  <c r="CX21" i="13"/>
  <c r="CW21" i="13"/>
  <c r="CV21" i="13"/>
  <c r="CU21" i="13"/>
  <c r="CT21" i="13"/>
  <c r="CS21" i="13"/>
  <c r="CR21" i="13"/>
  <c r="CQ21" i="13"/>
  <c r="DA20" i="13"/>
  <c r="CZ20" i="13"/>
  <c r="CY20" i="13"/>
  <c r="DB20" i="13" s="1"/>
  <c r="CX20" i="13"/>
  <c r="CW20" i="13"/>
  <c r="CV20" i="13"/>
  <c r="CU20" i="13"/>
  <c r="CT20" i="13"/>
  <c r="CS20" i="13"/>
  <c r="CR20" i="13"/>
  <c r="CQ20" i="13"/>
  <c r="DA19" i="13"/>
  <c r="CZ19" i="13"/>
  <c r="CY19" i="13"/>
  <c r="CX19" i="13"/>
  <c r="CW19" i="13"/>
  <c r="CV19" i="13"/>
  <c r="CU19" i="13"/>
  <c r="CT19" i="13"/>
  <c r="CS19" i="13"/>
  <c r="CR19" i="13"/>
  <c r="CQ19" i="13"/>
  <c r="DA18" i="13"/>
  <c r="CZ18" i="13"/>
  <c r="CY18" i="13"/>
  <c r="CX18" i="13"/>
  <c r="CW18" i="13"/>
  <c r="CV18" i="13"/>
  <c r="CU18" i="13"/>
  <c r="CT18" i="13"/>
  <c r="CS18" i="13"/>
  <c r="CR18" i="13"/>
  <c r="CQ18" i="13"/>
  <c r="DA17" i="13"/>
  <c r="CZ17" i="13"/>
  <c r="CY17" i="13"/>
  <c r="CX17" i="13"/>
  <c r="CW17" i="13"/>
  <c r="CV17" i="13"/>
  <c r="CU17" i="13"/>
  <c r="CT17" i="13"/>
  <c r="CS17" i="13"/>
  <c r="CR17" i="13"/>
  <c r="CQ17" i="13"/>
  <c r="DA16" i="13"/>
  <c r="CZ16" i="13"/>
  <c r="CY16" i="13"/>
  <c r="CX16" i="13"/>
  <c r="CW16" i="13"/>
  <c r="CV16" i="13"/>
  <c r="CU16" i="13"/>
  <c r="CT16" i="13"/>
  <c r="CS16" i="13"/>
  <c r="CR16" i="13"/>
  <c r="CQ16" i="13"/>
  <c r="DA43" i="13"/>
  <c r="CZ43" i="13"/>
  <c r="CY43" i="13"/>
  <c r="DB43" i="13" s="1"/>
  <c r="CX43" i="13"/>
  <c r="CW43" i="13"/>
  <c r="CV43" i="13"/>
  <c r="CU43" i="13"/>
  <c r="CT43" i="13"/>
  <c r="CS43" i="13"/>
  <c r="CR43" i="13"/>
  <c r="CQ43" i="13"/>
  <c r="DA72" i="13"/>
  <c r="CZ72" i="13"/>
  <c r="CY72" i="13"/>
  <c r="CX72" i="13"/>
  <c r="CW72" i="13"/>
  <c r="CV72" i="13"/>
  <c r="CU72" i="13"/>
  <c r="CT72" i="13"/>
  <c r="AI25" i="23" s="1"/>
  <c r="AM25" i="23" s="1"/>
  <c r="CS72" i="13"/>
  <c r="CR72" i="13"/>
  <c r="CQ72" i="13"/>
  <c r="DA41" i="13"/>
  <c r="CZ41" i="13"/>
  <c r="CY41" i="13"/>
  <c r="CX41" i="13"/>
  <c r="CW41" i="13"/>
  <c r="CV41" i="13"/>
  <c r="CU41" i="13"/>
  <c r="CT41" i="13"/>
  <c r="CS41" i="13"/>
  <c r="CR41" i="13"/>
  <c r="CQ41" i="13"/>
  <c r="DA40" i="13"/>
  <c r="CZ40" i="13"/>
  <c r="CY40" i="13"/>
  <c r="DB40" i="13" s="1"/>
  <c r="CX40" i="13"/>
  <c r="CW40" i="13"/>
  <c r="CV40" i="13"/>
  <c r="CU40" i="13"/>
  <c r="CT40" i="13"/>
  <c r="CS40" i="13"/>
  <c r="CR40" i="13"/>
  <c r="CQ40" i="13"/>
  <c r="DA50" i="13"/>
  <c r="CZ50" i="13"/>
  <c r="CY50" i="13"/>
  <c r="CX50" i="13"/>
  <c r="CW50" i="13"/>
  <c r="CV50" i="13"/>
  <c r="CU50" i="13"/>
  <c r="CT50" i="13"/>
  <c r="CS50" i="13"/>
  <c r="CR50" i="13"/>
  <c r="CQ50" i="13"/>
  <c r="DA47" i="13"/>
  <c r="CZ47" i="13"/>
  <c r="CY47" i="13"/>
  <c r="CX47" i="13"/>
  <c r="CW47" i="13"/>
  <c r="CV47" i="13"/>
  <c r="CU47" i="13"/>
  <c r="CT47" i="13"/>
  <c r="CS47" i="13"/>
  <c r="CR47" i="13"/>
  <c r="CQ47" i="13"/>
  <c r="DA68" i="13"/>
  <c r="CZ68" i="13"/>
  <c r="CY68" i="13"/>
  <c r="CX68" i="13"/>
  <c r="CW68" i="13"/>
  <c r="CV68" i="13"/>
  <c r="CU68" i="13"/>
  <c r="CT68" i="13"/>
  <c r="CS68" i="13"/>
  <c r="CR68" i="13"/>
  <c r="CQ68" i="13"/>
  <c r="DA14" i="13"/>
  <c r="CZ14" i="13"/>
  <c r="CY14" i="13"/>
  <c r="CX14" i="13"/>
  <c r="CW14" i="13"/>
  <c r="CV14" i="13"/>
  <c r="CU14" i="13"/>
  <c r="CT14" i="13"/>
  <c r="CS14" i="13"/>
  <c r="CR14" i="13"/>
  <c r="CQ14" i="13"/>
  <c r="DA13" i="13"/>
  <c r="CZ13" i="13"/>
  <c r="CY13" i="13"/>
  <c r="DB13" i="13" s="1"/>
  <c r="CX13" i="13"/>
  <c r="CW13" i="13"/>
  <c r="CV13" i="13"/>
  <c r="CU13" i="13"/>
  <c r="CT13" i="13"/>
  <c r="CS13" i="13"/>
  <c r="CR13" i="13"/>
  <c r="CQ13" i="13"/>
  <c r="DA11" i="13"/>
  <c r="CZ11" i="13"/>
  <c r="CY11" i="13"/>
  <c r="CX11" i="13"/>
  <c r="CW11" i="13"/>
  <c r="CV11" i="13"/>
  <c r="CU11" i="13"/>
  <c r="CT11" i="13"/>
  <c r="CS11" i="13"/>
  <c r="CR11" i="13"/>
  <c r="CQ11" i="13"/>
  <c r="DA10" i="13"/>
  <c r="CZ10" i="13"/>
  <c r="CY10" i="13"/>
  <c r="CX10" i="13"/>
  <c r="CW10" i="13"/>
  <c r="CV10" i="13"/>
  <c r="CU10" i="13"/>
  <c r="CT10" i="13"/>
  <c r="CS10" i="13"/>
  <c r="CR10" i="13"/>
  <c r="CQ10" i="13"/>
  <c r="DA12" i="13"/>
  <c r="CZ12" i="13"/>
  <c r="CY12" i="13"/>
  <c r="DB12" i="13" s="1"/>
  <c r="CX12" i="13"/>
  <c r="CW12" i="13"/>
  <c r="CV12" i="13"/>
  <c r="CU12" i="13"/>
  <c r="CT12" i="13"/>
  <c r="I5" i="23" s="1"/>
  <c r="CS12" i="13"/>
  <c r="CR12" i="13"/>
  <c r="CQ12" i="13"/>
  <c r="DA9" i="13"/>
  <c r="CZ9" i="13"/>
  <c r="CY9" i="13"/>
  <c r="CX9" i="13"/>
  <c r="CW9" i="13"/>
  <c r="CV9" i="13"/>
  <c r="CU9" i="13"/>
  <c r="CT9" i="13"/>
  <c r="I6" i="23" s="1"/>
  <c r="M6" i="23" s="1"/>
  <c r="N6" i="23" s="1"/>
  <c r="O6" i="23" s="1"/>
  <c r="P6" i="23" s="1"/>
  <c r="CS9" i="13"/>
  <c r="CR9" i="13"/>
  <c r="CQ9" i="13"/>
  <c r="DA69" i="13"/>
  <c r="CZ69" i="13"/>
  <c r="CY69" i="13"/>
  <c r="CX69" i="13"/>
  <c r="CW69" i="13"/>
  <c r="CV69" i="13"/>
  <c r="CU69" i="13"/>
  <c r="CT69" i="13"/>
  <c r="CS69" i="13"/>
  <c r="CR69" i="13"/>
  <c r="CQ69" i="13"/>
  <c r="DA67" i="13"/>
  <c r="CZ67" i="13"/>
  <c r="CY67" i="13"/>
  <c r="CX67" i="13"/>
  <c r="CW67" i="13"/>
  <c r="CV67" i="13"/>
  <c r="CU67" i="13"/>
  <c r="CT67" i="13"/>
  <c r="CS67" i="13"/>
  <c r="CR67" i="13"/>
  <c r="CQ67" i="13"/>
  <c r="DA48" i="13"/>
  <c r="CZ48" i="13"/>
  <c r="CY48" i="13"/>
  <c r="CX48" i="13"/>
  <c r="CW48" i="13"/>
  <c r="CV48" i="13"/>
  <c r="CU48" i="13"/>
  <c r="CT48" i="13"/>
  <c r="CS48" i="13"/>
  <c r="CR48" i="13"/>
  <c r="CQ48" i="13"/>
  <c r="DA64" i="13"/>
  <c r="CZ64" i="13"/>
  <c r="CY64" i="13"/>
  <c r="DB64" i="13" s="1"/>
  <c r="CX64" i="13"/>
  <c r="CW64" i="13"/>
  <c r="CV64" i="13"/>
  <c r="CU64" i="13"/>
  <c r="CT64" i="13"/>
  <c r="CS64" i="13"/>
  <c r="CR64" i="13"/>
  <c r="CQ64" i="13"/>
  <c r="DA49" i="13"/>
  <c r="CZ49" i="13"/>
  <c r="CY49" i="13"/>
  <c r="CX49" i="13"/>
  <c r="CW49" i="13"/>
  <c r="CV49" i="13"/>
  <c r="CU49" i="13"/>
  <c r="CT49" i="13"/>
  <c r="CS49" i="13"/>
  <c r="CR49" i="13"/>
  <c r="CQ49" i="13"/>
  <c r="E3" i="13"/>
  <c r="F2" i="13" s="1"/>
  <c r="F3" i="13" s="1"/>
  <c r="G2" i="13" s="1"/>
  <c r="G3" i="13" s="1"/>
  <c r="H2" i="13" s="1"/>
  <c r="H3" i="13" s="1"/>
  <c r="I2" i="13" s="1"/>
  <c r="I3" i="13" s="1"/>
  <c r="J2" i="13" s="1"/>
  <c r="J3" i="13" s="1"/>
  <c r="K2" i="13" s="1"/>
  <c r="K3" i="13" s="1"/>
  <c r="L2" i="13" s="1"/>
  <c r="L3" i="13" s="1"/>
  <c r="M2" i="13" s="1"/>
  <c r="M3" i="13" s="1"/>
  <c r="N2" i="13" s="1"/>
  <c r="N3" i="13" s="1"/>
  <c r="O2" i="13" s="1"/>
  <c r="O3" i="13" s="1"/>
  <c r="P2" i="13" s="1"/>
  <c r="P3" i="13" s="1"/>
  <c r="Q2" i="13" s="1"/>
  <c r="Q3" i="13" s="1"/>
  <c r="R2" i="13" s="1"/>
  <c r="R3" i="13" s="1"/>
  <c r="S2" i="13" s="1"/>
  <c r="S3" i="13" s="1"/>
  <c r="T2" i="13" s="1"/>
  <c r="T3" i="13" s="1"/>
  <c r="U2" i="13" s="1"/>
  <c r="U3" i="13" s="1"/>
  <c r="V2" i="13" s="1"/>
  <c r="V3" i="13" s="1"/>
  <c r="W2" i="13" s="1"/>
  <c r="W3" i="13" s="1"/>
  <c r="X2" i="13" s="1"/>
  <c r="X3" i="13" s="1"/>
  <c r="Y2" i="13" s="1"/>
  <c r="Y3" i="13" s="1"/>
  <c r="Z2" i="13" s="1"/>
  <c r="Z3" i="13" s="1"/>
  <c r="AA2" i="13" s="1"/>
  <c r="AA3" i="13" s="1"/>
  <c r="AB2" i="13" s="1"/>
  <c r="AB3" i="13" s="1"/>
  <c r="AC2" i="13" s="1"/>
  <c r="AC3" i="13" s="1"/>
  <c r="AD2" i="13" s="1"/>
  <c r="AD3" i="13" s="1"/>
  <c r="AE2" i="13" s="1"/>
  <c r="AE3" i="13" s="1"/>
  <c r="AF2" i="13" s="1"/>
  <c r="AF3" i="13" s="1"/>
  <c r="AG2" i="13" s="1"/>
  <c r="AG3" i="13" s="1"/>
  <c r="AH2" i="13" s="1"/>
  <c r="AH3" i="13" s="1"/>
  <c r="AI2" i="13" s="1"/>
  <c r="AI3" i="13" s="1"/>
  <c r="AJ2" i="13" s="1"/>
  <c r="AJ3" i="13" s="1"/>
  <c r="AK2" i="13" s="1"/>
  <c r="AK3" i="13" s="1"/>
  <c r="AL2" i="13" s="1"/>
  <c r="AL3" i="13" s="1"/>
  <c r="AM2" i="13" s="1"/>
  <c r="AM3" i="13" s="1"/>
  <c r="AN2" i="13" s="1"/>
  <c r="AN3" i="13" s="1"/>
  <c r="AO2" i="13" s="1"/>
  <c r="AO3" i="13" s="1"/>
  <c r="AP2" i="13" s="1"/>
  <c r="AP3" i="13" s="1"/>
  <c r="AQ2" i="13" s="1"/>
  <c r="AQ3" i="13" s="1"/>
  <c r="AR2" i="13" s="1"/>
  <c r="AR3" i="13" s="1"/>
  <c r="AS2" i="13" s="1"/>
  <c r="AS3" i="13" s="1"/>
  <c r="AT2" i="13" s="1"/>
  <c r="AT3" i="13" s="1"/>
  <c r="AU2" i="13" s="1"/>
  <c r="AU3" i="13" s="1"/>
  <c r="AV2" i="13" s="1"/>
  <c r="AV3" i="13" s="1"/>
  <c r="AW2" i="13" s="1"/>
  <c r="AW3" i="13" s="1"/>
  <c r="AX2" i="13" s="1"/>
  <c r="AX3" i="13" s="1"/>
  <c r="AY2" i="13" s="1"/>
  <c r="AY3" i="13" s="1"/>
  <c r="AZ2" i="13" s="1"/>
  <c r="AZ3" i="13" s="1"/>
  <c r="BA2" i="13" s="1"/>
  <c r="BA3" i="13" s="1"/>
  <c r="BB2" i="13" s="1"/>
  <c r="BB3" i="13" s="1"/>
  <c r="BC2" i="13" s="1"/>
  <c r="BC3" i="13" s="1"/>
  <c r="BD2" i="13" s="1"/>
  <c r="BD3" i="13" s="1"/>
  <c r="BE2" i="13" s="1"/>
  <c r="BE3" i="13" s="1"/>
  <c r="BF2" i="13" s="1"/>
  <c r="BF3" i="13" s="1"/>
  <c r="BG2" i="13" s="1"/>
  <c r="BG3" i="13" s="1"/>
  <c r="BH2" i="13" s="1"/>
  <c r="BH3" i="13" s="1"/>
  <c r="BI2" i="13" s="1"/>
  <c r="BI3" i="13" s="1"/>
  <c r="BJ2" i="13" s="1"/>
  <c r="BJ3" i="13" s="1"/>
  <c r="BK2" i="13" s="1"/>
  <c r="BK3" i="13" s="1"/>
  <c r="BL2" i="13" s="1"/>
  <c r="BL3" i="13" s="1"/>
  <c r="BM2" i="13" s="1"/>
  <c r="BM3" i="13" s="1"/>
  <c r="BN2" i="13" s="1"/>
  <c r="BN3" i="13" s="1"/>
  <c r="BO2" i="13" s="1"/>
  <c r="BO3" i="13" s="1"/>
  <c r="BP2" i="13" s="1"/>
  <c r="BP3" i="13" s="1"/>
  <c r="BQ2" i="13" s="1"/>
  <c r="BQ3" i="13" s="1"/>
  <c r="BR2" i="13" s="1"/>
  <c r="BR3" i="13" s="1"/>
  <c r="BS2" i="13" s="1"/>
  <c r="BS3" i="13" s="1"/>
  <c r="BT2" i="13" s="1"/>
  <c r="BT3" i="13" s="1"/>
  <c r="BU2" i="13" s="1"/>
  <c r="BU3" i="13" s="1"/>
  <c r="BV2" i="13" s="1"/>
  <c r="BV3" i="13" s="1"/>
  <c r="BW2" i="13" s="1"/>
  <c r="BW3" i="13" s="1"/>
  <c r="BX2" i="13" s="1"/>
  <c r="BX3" i="13" s="1"/>
  <c r="BY2" i="13" s="1"/>
  <c r="BY3" i="13" s="1"/>
  <c r="BZ2" i="13" s="1"/>
  <c r="BZ3" i="13" s="1"/>
  <c r="CA2" i="13" s="1"/>
  <c r="CA3" i="13" s="1"/>
  <c r="CB2" i="13" s="1"/>
  <c r="CB3" i="13" s="1"/>
  <c r="CC2" i="13" s="1"/>
  <c r="CC3" i="13" s="1"/>
  <c r="CD2" i="13" s="1"/>
  <c r="CD3" i="13" s="1"/>
  <c r="CE2" i="13" s="1"/>
  <c r="CE3" i="13" s="1"/>
  <c r="CF2" i="13" s="1"/>
  <c r="CF3" i="13" s="1"/>
  <c r="CG2" i="13" s="1"/>
  <c r="CG3" i="13" s="1"/>
  <c r="CH2" i="13" s="1"/>
  <c r="CH3" i="13" s="1"/>
  <c r="CI2" i="13" s="1"/>
  <c r="CI3" i="13" s="1"/>
  <c r="CJ2" i="13" s="1"/>
  <c r="CJ3" i="13" s="1"/>
  <c r="CK2" i="13" s="1"/>
  <c r="CK3" i="13" s="1"/>
  <c r="CL2" i="13" s="1"/>
  <c r="CL3" i="13" s="1"/>
  <c r="CM2" i="13" s="1"/>
  <c r="CM3" i="13" s="1"/>
  <c r="CN2" i="13" s="1"/>
  <c r="CN3" i="13" s="1"/>
  <c r="CO2" i="13" s="1"/>
  <c r="CO3" i="13" s="1"/>
  <c r="M14" i="23" l="1"/>
  <c r="N14" i="23" s="1"/>
  <c r="O14" i="23" s="1"/>
  <c r="P14" i="23" s="1"/>
  <c r="M16" i="23"/>
  <c r="N16" i="23" s="1"/>
  <c r="O16" i="23" s="1"/>
  <c r="P16" i="23" s="1"/>
  <c r="M17" i="23"/>
  <c r="N17" i="23" s="1"/>
  <c r="O17" i="23" s="1"/>
  <c r="M5" i="23"/>
  <c r="N5" i="23" s="1"/>
  <c r="O5" i="23" s="1"/>
  <c r="M3" i="23"/>
  <c r="N3" i="23" s="1"/>
  <c r="O3" i="23" s="1"/>
  <c r="M15" i="23"/>
  <c r="N15" i="23" s="1"/>
  <c r="O15" i="23" s="1"/>
  <c r="M18" i="23"/>
  <c r="N18" i="23" s="1"/>
  <c r="O18" i="23" s="1"/>
  <c r="J6" i="23"/>
  <c r="J4" i="23"/>
  <c r="DB69" i="13"/>
  <c r="DB47" i="13"/>
  <c r="DB18" i="13"/>
  <c r="DB42" i="13"/>
  <c r="DB33" i="13"/>
  <c r="DB29" i="13"/>
  <c r="DB25" i="13"/>
  <c r="DB45" i="13"/>
  <c r="J18" i="23"/>
  <c r="J14" i="23"/>
  <c r="AI9" i="23"/>
  <c r="AM9" i="23" s="1"/>
  <c r="AI41" i="23"/>
  <c r="AM41" i="23" s="1"/>
  <c r="I28" i="23"/>
  <c r="I43" i="23"/>
  <c r="I75" i="23"/>
  <c r="AI12" i="23"/>
  <c r="AM12" i="23" s="1"/>
  <c r="AI44" i="23"/>
  <c r="AM44" i="23" s="1"/>
  <c r="I46" i="23"/>
  <c r="J16" i="23"/>
  <c r="DC53" i="13"/>
  <c r="I92" i="23"/>
  <c r="I56" i="23"/>
  <c r="AI11" i="23"/>
  <c r="AM11" i="23" s="1"/>
  <c r="AI43" i="23"/>
  <c r="AM43" i="23" s="1"/>
  <c r="I36" i="23"/>
  <c r="AI10" i="23"/>
  <c r="AM10" i="23" s="1"/>
  <c r="AI42" i="23"/>
  <c r="AM42" i="23" s="1"/>
  <c r="I32" i="23"/>
  <c r="I29" i="23"/>
  <c r="I85" i="23"/>
  <c r="I45" i="23"/>
  <c r="I77" i="23"/>
  <c r="DB6" i="13"/>
  <c r="AI17" i="23"/>
  <c r="AM17" i="23" s="1"/>
  <c r="AI49" i="23"/>
  <c r="AM49" i="23" s="1"/>
  <c r="I67" i="23"/>
  <c r="DB58" i="13"/>
  <c r="I51" i="23"/>
  <c r="I68" i="23"/>
  <c r="M68" i="23" s="1"/>
  <c r="N68" i="23" s="1"/>
  <c r="O68" i="23" s="1"/>
  <c r="AI5" i="23"/>
  <c r="AM5" i="23" s="1"/>
  <c r="AI21" i="23"/>
  <c r="AM21" i="23" s="1"/>
  <c r="I82" i="23"/>
  <c r="AI31" i="23"/>
  <c r="AM31" i="23" s="1"/>
  <c r="I23" i="23"/>
  <c r="I41" i="23"/>
  <c r="I73" i="23"/>
  <c r="AI13" i="23"/>
  <c r="AM13" i="23" s="1"/>
  <c r="AI45" i="23"/>
  <c r="AM45" i="23" s="1"/>
  <c r="I79" i="23"/>
  <c r="I48" i="23"/>
  <c r="I58" i="23"/>
  <c r="I94" i="23"/>
  <c r="I20" i="23"/>
  <c r="AI7" i="23"/>
  <c r="AM7" i="23" s="1"/>
  <c r="AI39" i="23"/>
  <c r="AM39" i="23" s="1"/>
  <c r="I49" i="23"/>
  <c r="I80" i="23"/>
  <c r="J17" i="23"/>
  <c r="AI34" i="23"/>
  <c r="AM34" i="23" s="1"/>
  <c r="I59" i="23"/>
  <c r="I95" i="23"/>
  <c r="I53" i="23"/>
  <c r="AI15" i="23"/>
  <c r="AM15" i="23" s="1"/>
  <c r="AI47" i="23"/>
  <c r="AM47" i="23" s="1"/>
  <c r="J5" i="23"/>
  <c r="DB10" i="13"/>
  <c r="I25" i="23"/>
  <c r="AI24" i="23"/>
  <c r="AM24" i="23" s="1"/>
  <c r="DB41" i="13"/>
  <c r="I44" i="23"/>
  <c r="I76" i="23"/>
  <c r="DB21" i="13"/>
  <c r="AI14" i="23"/>
  <c r="AM14" i="23" s="1"/>
  <c r="AI46" i="23"/>
  <c r="AM46" i="23" s="1"/>
  <c r="DB15" i="13"/>
  <c r="AI27" i="23"/>
  <c r="AM27" i="23" s="1"/>
  <c r="I60" i="23"/>
  <c r="DB54" i="13"/>
  <c r="I91" i="23"/>
  <c r="I55" i="23"/>
  <c r="DB28" i="13"/>
  <c r="I34" i="23"/>
  <c r="I88" i="23"/>
  <c r="DB8" i="13"/>
  <c r="J15" i="23"/>
  <c r="AI18" i="23"/>
  <c r="AM18" i="23" s="1"/>
  <c r="AI50" i="23"/>
  <c r="AM50" i="23" s="1"/>
  <c r="I19" i="23"/>
  <c r="I81" i="23"/>
  <c r="I22" i="23"/>
  <c r="I38" i="23"/>
  <c r="I70" i="23"/>
  <c r="AI33" i="23"/>
  <c r="AM33" i="23" s="1"/>
  <c r="I62" i="23"/>
  <c r="AI4" i="23"/>
  <c r="AM4" i="23" s="1"/>
  <c r="AI20" i="23"/>
  <c r="AM20" i="23" s="1"/>
  <c r="I31" i="23"/>
  <c r="M31" i="23" s="1"/>
  <c r="N31" i="23" s="1"/>
  <c r="O31" i="23" s="1"/>
  <c r="DB48" i="13"/>
  <c r="I26" i="23"/>
  <c r="I84" i="23"/>
  <c r="DB14" i="13"/>
  <c r="AI23" i="23"/>
  <c r="AM23" i="23" s="1"/>
  <c r="I40" i="23"/>
  <c r="I72" i="23"/>
  <c r="DB16" i="13"/>
  <c r="I37" i="23"/>
  <c r="I69" i="23"/>
  <c r="DB36" i="13"/>
  <c r="AI29" i="23"/>
  <c r="AM29" i="23" s="1"/>
  <c r="I8" i="23"/>
  <c r="DB39" i="13"/>
  <c r="DB51" i="13"/>
  <c r="AI16" i="23"/>
  <c r="AM16" i="23" s="1"/>
  <c r="AI48" i="23"/>
  <c r="AM48" i="23" s="1"/>
  <c r="I64" i="23"/>
  <c r="DB62" i="13"/>
  <c r="J3" i="23"/>
  <c r="DB60" i="13"/>
  <c r="I65" i="23"/>
  <c r="AI37" i="23"/>
  <c r="AM37" i="23" s="1"/>
  <c r="I96" i="23"/>
  <c r="DB59" i="13"/>
  <c r="I90" i="23"/>
  <c r="I54" i="23"/>
  <c r="I33" i="23"/>
  <c r="I87" i="23"/>
  <c r="AI32" i="23"/>
  <c r="AM32" i="23" s="1"/>
  <c r="AQ32" i="23" s="1"/>
  <c r="AR32" i="23" s="1"/>
  <c r="AS32" i="23" s="1"/>
  <c r="AT32" i="23" s="1"/>
  <c r="AU32" i="23" s="1"/>
  <c r="I52" i="23"/>
  <c r="AI6" i="23"/>
  <c r="AM6" i="23" s="1"/>
  <c r="AI22" i="23"/>
  <c r="AM22" i="23" s="1"/>
  <c r="I30" i="23"/>
  <c r="I86" i="23"/>
  <c r="AI26" i="23"/>
  <c r="AM26" i="23" s="1"/>
  <c r="I27" i="23"/>
  <c r="I42" i="23"/>
  <c r="I74" i="23"/>
  <c r="AI28" i="23"/>
  <c r="AM28" i="23" s="1"/>
  <c r="I61" i="23"/>
  <c r="I57" i="23"/>
  <c r="I93" i="23"/>
  <c r="I89" i="23"/>
  <c r="I35" i="23"/>
  <c r="I21" i="23"/>
  <c r="AI8" i="23"/>
  <c r="AM8" i="23" s="1"/>
  <c r="AI40" i="23"/>
  <c r="AM40" i="23" s="1"/>
  <c r="I83" i="23"/>
  <c r="I24" i="23"/>
  <c r="I78" i="23"/>
  <c r="I47" i="23"/>
  <c r="I39" i="23"/>
  <c r="I71" i="23"/>
  <c r="I9" i="23"/>
  <c r="AI30" i="23"/>
  <c r="AM30" i="23" s="1"/>
  <c r="AI36" i="23"/>
  <c r="AM36" i="23" s="1"/>
  <c r="I12" i="23"/>
  <c r="M12" i="23" s="1"/>
  <c r="N12" i="23" s="1"/>
  <c r="O12" i="23" s="1"/>
  <c r="P12" i="23" s="1"/>
  <c r="AI3" i="23"/>
  <c r="AM3" i="23" s="1"/>
  <c r="AI19" i="23"/>
  <c r="AM19" i="23" s="1"/>
  <c r="I63" i="23"/>
  <c r="I50" i="23"/>
  <c r="AI35" i="23"/>
  <c r="AM35" i="23" s="1"/>
  <c r="I97" i="23"/>
  <c r="M97" i="23" s="1"/>
  <c r="N97" i="23" s="1"/>
  <c r="O97" i="23" s="1"/>
  <c r="P97" i="23" s="1"/>
  <c r="I66" i="23"/>
  <c r="M66" i="23" s="1"/>
  <c r="N66" i="23" s="1"/>
  <c r="O66" i="23" s="1"/>
  <c r="P66" i="23" s="1"/>
  <c r="AI38" i="23"/>
  <c r="AM38" i="23" s="1"/>
  <c r="DB66" i="13"/>
  <c r="DC66" i="13" s="1"/>
  <c r="DB71" i="13"/>
  <c r="DC71" i="13" s="1"/>
  <c r="DB30" i="13"/>
  <c r="DC30" i="13" s="1"/>
  <c r="DC20" i="13"/>
  <c r="DC29" i="13"/>
  <c r="DC13" i="13"/>
  <c r="DC42" i="13"/>
  <c r="DC25" i="13"/>
  <c r="DC28" i="13"/>
  <c r="DC8" i="13"/>
  <c r="DC14" i="13"/>
  <c r="DC16" i="13"/>
  <c r="DC39" i="13"/>
  <c r="DC51" i="13"/>
  <c r="DC62" i="13"/>
  <c r="DC60" i="13"/>
  <c r="DC59" i="13"/>
  <c r="DC12" i="13"/>
  <c r="DC40" i="13"/>
  <c r="DC6" i="13"/>
  <c r="DC58" i="13"/>
  <c r="DC69" i="13"/>
  <c r="DC41" i="13"/>
  <c r="DC36" i="13"/>
  <c r="DB9" i="13"/>
  <c r="DC9" i="13" s="1"/>
  <c r="DB50" i="13"/>
  <c r="DC50" i="13" s="1"/>
  <c r="DB19" i="13"/>
  <c r="DC19" i="13" s="1"/>
  <c r="DB44" i="13"/>
  <c r="DC44" i="13" s="1"/>
  <c r="DB34" i="13"/>
  <c r="DC34" i="13" s="1"/>
  <c r="DB26" i="13"/>
  <c r="DC26" i="13" s="1"/>
  <c r="DB46" i="13"/>
  <c r="DC46" i="13" s="1"/>
  <c r="DB65" i="13"/>
  <c r="DC65" i="13" s="1"/>
  <c r="DB74" i="13"/>
  <c r="DC74" i="13" s="1"/>
  <c r="DC73" i="13"/>
  <c r="DC27" i="13"/>
  <c r="DC64" i="13"/>
  <c r="DC43" i="13"/>
  <c r="DC35" i="13"/>
  <c r="DC47" i="13"/>
  <c r="DC18" i="13"/>
  <c r="DC33" i="13"/>
  <c r="DC45" i="13"/>
  <c r="DC10" i="13"/>
  <c r="DC21" i="13"/>
  <c r="DC15" i="13"/>
  <c r="DC54" i="13"/>
  <c r="DB11" i="13"/>
  <c r="DC11" i="13" s="1"/>
  <c r="DB72" i="13"/>
  <c r="DB32" i="13"/>
  <c r="DC32" i="13" s="1"/>
  <c r="DB22" i="13"/>
  <c r="DC22" i="13" s="1"/>
  <c r="DB23" i="13"/>
  <c r="DC23" i="13" s="1"/>
  <c r="DB63" i="13"/>
  <c r="DC63" i="13" s="1"/>
  <c r="DB5" i="13"/>
  <c r="DC5" i="13" s="1"/>
  <c r="DB57" i="13"/>
  <c r="DC57" i="13" s="1"/>
  <c r="DC7" i="13"/>
  <c r="DC38" i="13"/>
  <c r="DC24" i="13"/>
  <c r="DC56" i="13"/>
  <c r="DC48" i="13"/>
  <c r="DB49" i="13"/>
  <c r="DC49" i="13" s="1"/>
  <c r="DC72" i="13"/>
  <c r="DB67" i="13"/>
  <c r="DC67" i="13" s="1"/>
  <c r="DB68" i="13"/>
  <c r="DC68" i="13" s="1"/>
  <c r="DB17" i="13"/>
  <c r="DC17" i="13" s="1"/>
  <c r="DB37" i="13"/>
  <c r="DC37" i="13" s="1"/>
  <c r="DB31" i="13"/>
  <c r="DC31" i="13" s="1"/>
  <c r="DB52" i="13"/>
  <c r="DC52" i="13" s="1"/>
  <c r="DB55" i="13"/>
  <c r="DC55" i="13" s="1"/>
  <c r="DB61" i="13"/>
  <c r="DC61" i="13" s="1"/>
  <c r="DB70" i="13"/>
  <c r="DC70" i="13" s="1"/>
  <c r="Q16" i="23" l="1"/>
  <c r="P68" i="23"/>
  <c r="Q68" i="23" s="1"/>
  <c r="P18" i="23"/>
  <c r="Q18" i="23" s="1"/>
  <c r="P15" i="23"/>
  <c r="Q14" i="23" s="1"/>
  <c r="P3" i="23"/>
  <c r="Q3" i="23" s="1"/>
  <c r="P5" i="23"/>
  <c r="Q5" i="23" s="1"/>
  <c r="P17" i="23"/>
  <c r="Q17" i="23" s="1"/>
  <c r="AQ36" i="23"/>
  <c r="AR36" i="23" s="1"/>
  <c r="AS36" i="23" s="1"/>
  <c r="AT36" i="23" s="1"/>
  <c r="AQ30" i="23"/>
  <c r="AR30" i="23" s="1"/>
  <c r="AS30" i="23" s="1"/>
  <c r="AT30" i="23" s="1"/>
  <c r="P31" i="23"/>
  <c r="Q31" i="23" s="1"/>
  <c r="AQ46" i="23"/>
  <c r="AR46" i="23" s="1"/>
  <c r="AS46" i="23" s="1"/>
  <c r="AT46" i="23" s="1"/>
  <c r="AQ14" i="23"/>
  <c r="AR14" i="23" s="1"/>
  <c r="AS14" i="23" s="1"/>
  <c r="AT14" i="23" s="1"/>
  <c r="M87" i="23"/>
  <c r="N87" i="23" s="1"/>
  <c r="O87" i="23" s="1"/>
  <c r="M9" i="23"/>
  <c r="N9" i="23" s="1"/>
  <c r="O9" i="23" s="1"/>
  <c r="AQ37" i="23"/>
  <c r="AR37" i="23" s="1"/>
  <c r="AS37" i="23" s="1"/>
  <c r="AT37" i="23" s="1"/>
  <c r="AU37" i="23" s="1"/>
  <c r="AN11" i="23"/>
  <c r="AQ11" i="23"/>
  <c r="AR11" i="23" s="1"/>
  <c r="AS11" i="23" s="1"/>
  <c r="AT11" i="23" s="1"/>
  <c r="AU11" i="23" s="1"/>
  <c r="AN4" i="23"/>
  <c r="AQ4" i="23"/>
  <c r="AR4" i="23" s="1"/>
  <c r="AS4" i="23" s="1"/>
  <c r="AT4" i="23" s="1"/>
  <c r="AU4" i="23" s="1"/>
  <c r="AN50" i="23"/>
  <c r="AQ50" i="23"/>
  <c r="AR50" i="23" s="1"/>
  <c r="AS50" i="23" s="1"/>
  <c r="AT50" i="23" s="1"/>
  <c r="AU50" i="23" s="1"/>
  <c r="AN15" i="23"/>
  <c r="AQ15" i="23"/>
  <c r="AR15" i="23" s="1"/>
  <c r="AS15" i="23" s="1"/>
  <c r="AT15" i="23" s="1"/>
  <c r="AU15" i="23" s="1"/>
  <c r="AN39" i="23"/>
  <c r="AQ39" i="23"/>
  <c r="AR39" i="23" s="1"/>
  <c r="AS39" i="23" s="1"/>
  <c r="AT39" i="23" s="1"/>
  <c r="AU39" i="23" s="1"/>
  <c r="AQ13" i="23"/>
  <c r="AR13" i="23" s="1"/>
  <c r="AS13" i="23" s="1"/>
  <c r="AT13" i="23" s="1"/>
  <c r="M27" i="23"/>
  <c r="N27" i="23" s="1"/>
  <c r="O27" i="23" s="1"/>
  <c r="P27" i="23" s="1"/>
  <c r="AN21" i="23"/>
  <c r="AQ21" i="23"/>
  <c r="AR21" i="23" s="1"/>
  <c r="AS21" i="23" s="1"/>
  <c r="AT21" i="23" s="1"/>
  <c r="AU21" i="23" s="1"/>
  <c r="AQ44" i="23"/>
  <c r="AR44" i="23" s="1"/>
  <c r="AS44" i="23" s="1"/>
  <c r="AT44" i="23" s="1"/>
  <c r="AU44" i="23" s="1"/>
  <c r="AQ35" i="23"/>
  <c r="AR35" i="23" s="1"/>
  <c r="AS35" i="23" s="1"/>
  <c r="AT35" i="23" s="1"/>
  <c r="AN8" i="23"/>
  <c r="AQ8" i="23"/>
  <c r="AR8" i="23" s="1"/>
  <c r="AS8" i="23" s="1"/>
  <c r="AT8" i="23" s="1"/>
  <c r="AU8" i="23" s="1"/>
  <c r="M71" i="23"/>
  <c r="N71" i="23" s="1"/>
  <c r="O71" i="23" s="1"/>
  <c r="P71" i="23" s="1"/>
  <c r="AQ29" i="23"/>
  <c r="AR29" i="23" s="1"/>
  <c r="AS29" i="23" s="1"/>
  <c r="AT29" i="23" s="1"/>
  <c r="AQ33" i="23"/>
  <c r="AR33" i="23" s="1"/>
  <c r="AS33" i="23" s="1"/>
  <c r="AT33" i="23" s="1"/>
  <c r="AU33" i="23" s="1"/>
  <c r="AN3" i="23"/>
  <c r="AQ3" i="23"/>
  <c r="AR3" i="23" s="1"/>
  <c r="AS3" i="23" s="1"/>
  <c r="AT3" i="23" s="1"/>
  <c r="AU3" i="23" s="1"/>
  <c r="AQ27" i="23"/>
  <c r="AR27" i="23" s="1"/>
  <c r="AS27" i="23" s="1"/>
  <c r="AT27" i="23" s="1"/>
  <c r="AQ24" i="23"/>
  <c r="AR24" i="23" s="1"/>
  <c r="AS24" i="23" s="1"/>
  <c r="AT24" i="23" s="1"/>
  <c r="AN41" i="23"/>
  <c r="AQ41" i="23"/>
  <c r="AR41" i="23" s="1"/>
  <c r="AS41" i="23" s="1"/>
  <c r="AT41" i="23" s="1"/>
  <c r="AU41" i="23" s="1"/>
  <c r="AN40" i="23"/>
  <c r="AQ40" i="23"/>
  <c r="AR40" i="23" s="1"/>
  <c r="AS40" i="23" s="1"/>
  <c r="AT40" i="23" s="1"/>
  <c r="AU40" i="23" s="1"/>
  <c r="AQ28" i="23"/>
  <c r="AR28" i="23" s="1"/>
  <c r="AS28" i="23" s="1"/>
  <c r="AT28" i="23" s="1"/>
  <c r="AN6" i="23"/>
  <c r="AQ6" i="23"/>
  <c r="AR6" i="23" s="1"/>
  <c r="AS6" i="23" s="1"/>
  <c r="AT6" i="23" s="1"/>
  <c r="AU6" i="23" s="1"/>
  <c r="AN16" i="23"/>
  <c r="AQ16" i="23"/>
  <c r="AR16" i="23" s="1"/>
  <c r="AS16" i="23" s="1"/>
  <c r="AT16" i="23" s="1"/>
  <c r="AU16" i="23" s="1"/>
  <c r="AQ23" i="23"/>
  <c r="AR23" i="23" s="1"/>
  <c r="AS23" i="23" s="1"/>
  <c r="AT23" i="23" s="1"/>
  <c r="AU23" i="23" s="1"/>
  <c r="AN18" i="23"/>
  <c r="AQ18" i="23"/>
  <c r="AR18" i="23" s="1"/>
  <c r="AS18" i="23" s="1"/>
  <c r="AT18" i="23" s="1"/>
  <c r="AU18" i="23" s="1"/>
  <c r="M53" i="23"/>
  <c r="N53" i="23" s="1"/>
  <c r="O53" i="23" s="1"/>
  <c r="P53" i="23" s="1"/>
  <c r="AN7" i="23"/>
  <c r="AQ7" i="23"/>
  <c r="AR7" i="23" s="1"/>
  <c r="AS7" i="23" s="1"/>
  <c r="AT7" i="23" s="1"/>
  <c r="AU7" i="23" s="1"/>
  <c r="AN19" i="23"/>
  <c r="AQ19" i="23"/>
  <c r="AR19" i="23" s="1"/>
  <c r="AS19" i="23" s="1"/>
  <c r="AT19" i="23" s="1"/>
  <c r="AU19" i="23" s="1"/>
  <c r="M47" i="23"/>
  <c r="N47" i="23" s="1"/>
  <c r="O47" i="23" s="1"/>
  <c r="P47" i="23" s="1"/>
  <c r="AQ26" i="23"/>
  <c r="AR26" i="23" s="1"/>
  <c r="AS26" i="23" s="1"/>
  <c r="AT26" i="23" s="1"/>
  <c r="M33" i="23"/>
  <c r="N33" i="23" s="1"/>
  <c r="O33" i="23" s="1"/>
  <c r="P33" i="23" s="1"/>
  <c r="AN38" i="23"/>
  <c r="AQ38" i="23"/>
  <c r="AR38" i="23" s="1"/>
  <c r="AS38" i="23" s="1"/>
  <c r="AT38" i="23" s="1"/>
  <c r="AU38" i="23" s="1"/>
  <c r="M57" i="23"/>
  <c r="N57" i="23" s="1"/>
  <c r="O57" i="23" s="1"/>
  <c r="M90" i="23"/>
  <c r="N90" i="23" s="1"/>
  <c r="O90" i="23" s="1"/>
  <c r="AQ34" i="23"/>
  <c r="AR34" i="23" s="1"/>
  <c r="AS34" i="23" s="1"/>
  <c r="AT34" i="23" s="1"/>
  <c r="AU34" i="23" s="1"/>
  <c r="AN31" i="23"/>
  <c r="AQ31" i="23"/>
  <c r="AR31" i="23" s="1"/>
  <c r="AS31" i="23" s="1"/>
  <c r="AT31" i="23" s="1"/>
  <c r="AU31" i="23" s="1"/>
  <c r="AN49" i="23"/>
  <c r="AQ49" i="23"/>
  <c r="AR49" i="23" s="1"/>
  <c r="AS49" i="23" s="1"/>
  <c r="AT49" i="23" s="1"/>
  <c r="AU49" i="23" s="1"/>
  <c r="AN42" i="23"/>
  <c r="AQ42" i="23"/>
  <c r="AR42" i="23" s="1"/>
  <c r="AS42" i="23" s="1"/>
  <c r="AT42" i="23" s="1"/>
  <c r="AU42" i="23" s="1"/>
  <c r="AN9" i="23"/>
  <c r="AQ9" i="23"/>
  <c r="AR9" i="23" s="1"/>
  <c r="AS9" i="23" s="1"/>
  <c r="AT9" i="23" s="1"/>
  <c r="AU9" i="23" s="1"/>
  <c r="AN17" i="23"/>
  <c r="AQ17" i="23"/>
  <c r="AR17" i="23" s="1"/>
  <c r="AS17" i="23" s="1"/>
  <c r="AT17" i="23" s="1"/>
  <c r="AU17" i="23" s="1"/>
  <c r="AN10" i="23"/>
  <c r="AQ10" i="23"/>
  <c r="AR10" i="23" s="1"/>
  <c r="AS10" i="23" s="1"/>
  <c r="AT10" i="23" s="1"/>
  <c r="AU10" i="23" s="1"/>
  <c r="AN22" i="23"/>
  <c r="AQ22" i="23"/>
  <c r="AR22" i="23" s="1"/>
  <c r="AS22" i="23" s="1"/>
  <c r="AT22" i="23" s="1"/>
  <c r="AU22" i="23" s="1"/>
  <c r="AN48" i="23"/>
  <c r="AQ48" i="23"/>
  <c r="AR48" i="23" s="1"/>
  <c r="AS48" i="23" s="1"/>
  <c r="AT48" i="23" s="1"/>
  <c r="AU48" i="23" s="1"/>
  <c r="AN20" i="23"/>
  <c r="AQ20" i="23"/>
  <c r="AR20" i="23" s="1"/>
  <c r="AS20" i="23" s="1"/>
  <c r="AT20" i="23" s="1"/>
  <c r="AU20" i="23" s="1"/>
  <c r="M19" i="23"/>
  <c r="N19" i="23" s="1"/>
  <c r="O19" i="23" s="1"/>
  <c r="P19" i="23" s="1"/>
  <c r="Q19" i="23" s="1"/>
  <c r="AN47" i="23"/>
  <c r="AQ47" i="23"/>
  <c r="AR47" i="23" s="1"/>
  <c r="AS47" i="23" s="1"/>
  <c r="AT47" i="23" s="1"/>
  <c r="AU47" i="23" s="1"/>
  <c r="AQ45" i="23"/>
  <c r="AR45" i="23" s="1"/>
  <c r="AS45" i="23" s="1"/>
  <c r="AT45" i="23" s="1"/>
  <c r="AU45" i="23" s="1"/>
  <c r="AN5" i="23"/>
  <c r="AQ5" i="23"/>
  <c r="AR5" i="23" s="1"/>
  <c r="AS5" i="23" s="1"/>
  <c r="AT5" i="23" s="1"/>
  <c r="AU5" i="23" s="1"/>
  <c r="AN43" i="23"/>
  <c r="AQ43" i="23"/>
  <c r="AR43" i="23" s="1"/>
  <c r="AS43" i="23" s="1"/>
  <c r="AT43" i="23" s="1"/>
  <c r="AU43" i="23" s="1"/>
  <c r="AQ12" i="23"/>
  <c r="AR12" i="23" s="1"/>
  <c r="AS12" i="23" s="1"/>
  <c r="AT12" i="23" s="1"/>
  <c r="AU12" i="23" s="1"/>
  <c r="AQ25" i="23"/>
  <c r="AR25" i="23" s="1"/>
  <c r="AS25" i="23" s="1"/>
  <c r="AT25" i="23" s="1"/>
  <c r="AU25" i="23" s="1"/>
  <c r="AN14" i="23"/>
  <c r="M7" i="23"/>
  <c r="N7" i="23" s="1"/>
  <c r="O7" i="23" s="1"/>
  <c r="Q6" i="23"/>
  <c r="M83" i="23"/>
  <c r="N83" i="23" s="1"/>
  <c r="O83" i="23" s="1"/>
  <c r="P83" i="23" s="1"/>
  <c r="M63" i="23"/>
  <c r="N63" i="23" s="1"/>
  <c r="O63" i="23" s="1"/>
  <c r="P63" i="23" s="1"/>
  <c r="M21" i="23"/>
  <c r="N21" i="23" s="1"/>
  <c r="O21" i="23" s="1"/>
  <c r="P21" i="23" s="1"/>
  <c r="M42" i="23"/>
  <c r="N42" i="23" s="1"/>
  <c r="O42" i="23" s="1"/>
  <c r="P42" i="23" s="1"/>
  <c r="M50" i="23"/>
  <c r="N50" i="23" s="1"/>
  <c r="O50" i="23" s="1"/>
  <c r="M35" i="23"/>
  <c r="N35" i="23" s="1"/>
  <c r="O35" i="23" s="1"/>
  <c r="M28" i="23"/>
  <c r="N28" i="23" s="1"/>
  <c r="O28" i="23" s="1"/>
  <c r="P28" i="23" s="1"/>
  <c r="M89" i="23"/>
  <c r="N89" i="23" s="1"/>
  <c r="O89" i="23" s="1"/>
  <c r="M61" i="23"/>
  <c r="N61" i="23" s="1"/>
  <c r="O61" i="23" s="1"/>
  <c r="P61" i="23" s="1"/>
  <c r="M96" i="23"/>
  <c r="N96" i="23" s="1"/>
  <c r="O96" i="23" s="1"/>
  <c r="M22" i="23"/>
  <c r="N22" i="23" s="1"/>
  <c r="O22" i="23" s="1"/>
  <c r="M91" i="23"/>
  <c r="N91" i="23" s="1"/>
  <c r="O91" i="23" s="1"/>
  <c r="M58" i="23"/>
  <c r="N58" i="23" s="1"/>
  <c r="O58" i="23" s="1"/>
  <c r="P58" i="23" s="1"/>
  <c r="M82" i="23"/>
  <c r="N82" i="23" s="1"/>
  <c r="O82" i="23" s="1"/>
  <c r="P82" i="23" s="1"/>
  <c r="M46" i="23"/>
  <c r="N46" i="23" s="1"/>
  <c r="O46" i="23" s="1"/>
  <c r="P46" i="23" s="1"/>
  <c r="M10" i="23"/>
  <c r="N10" i="23" s="1"/>
  <c r="O10" i="23" s="1"/>
  <c r="P10" i="23" s="1"/>
  <c r="M26" i="23"/>
  <c r="N26" i="23" s="1"/>
  <c r="O26" i="23" s="1"/>
  <c r="P26" i="23" s="1"/>
  <c r="M39" i="23"/>
  <c r="N39" i="23" s="1"/>
  <c r="O39" i="23" s="1"/>
  <c r="M78" i="23"/>
  <c r="N78" i="23" s="1"/>
  <c r="O78" i="23" s="1"/>
  <c r="P78" i="23" s="1"/>
  <c r="M24" i="23"/>
  <c r="N24" i="23" s="1"/>
  <c r="O24" i="23" s="1"/>
  <c r="P24" i="23" s="1"/>
  <c r="M49" i="23"/>
  <c r="N49" i="23" s="1"/>
  <c r="O49" i="23" s="1"/>
  <c r="P49" i="23" s="1"/>
  <c r="M20" i="23"/>
  <c r="N20" i="23" s="1"/>
  <c r="O20" i="23" s="1"/>
  <c r="P20" i="23" s="1"/>
  <c r="M79" i="23"/>
  <c r="N79" i="23" s="1"/>
  <c r="O79" i="23" s="1"/>
  <c r="P79" i="23" s="1"/>
  <c r="M93" i="23"/>
  <c r="N93" i="23" s="1"/>
  <c r="O93" i="23" s="1"/>
  <c r="M52" i="23"/>
  <c r="N52" i="23" s="1"/>
  <c r="O52" i="23" s="1"/>
  <c r="P52" i="23" s="1"/>
  <c r="M84" i="23"/>
  <c r="N84" i="23" s="1"/>
  <c r="O84" i="23" s="1"/>
  <c r="P84" i="23" s="1"/>
  <c r="M81" i="23"/>
  <c r="N81" i="23" s="1"/>
  <c r="O81" i="23" s="1"/>
  <c r="M25" i="23"/>
  <c r="N25" i="23" s="1"/>
  <c r="O25" i="23" s="1"/>
  <c r="P25" i="23" s="1"/>
  <c r="M95" i="23"/>
  <c r="N95" i="23" s="1"/>
  <c r="O95" i="23" s="1"/>
  <c r="P95" i="23" s="1"/>
  <c r="M75" i="23"/>
  <c r="N75" i="23" s="1"/>
  <c r="O75" i="23" s="1"/>
  <c r="P75" i="23" s="1"/>
  <c r="M59" i="23"/>
  <c r="N59" i="23" s="1"/>
  <c r="O59" i="23" s="1"/>
  <c r="P59" i="23" s="1"/>
  <c r="M67" i="23"/>
  <c r="N67" i="23" s="1"/>
  <c r="O67" i="23" s="1"/>
  <c r="P67" i="23" s="1"/>
  <c r="M43" i="23"/>
  <c r="N43" i="23" s="1"/>
  <c r="O43" i="23" s="1"/>
  <c r="P43" i="23" s="1"/>
  <c r="M11" i="23"/>
  <c r="N11" i="23" s="1"/>
  <c r="O11" i="23" s="1"/>
  <c r="P11" i="23" s="1"/>
  <c r="M86" i="23"/>
  <c r="N86" i="23" s="1"/>
  <c r="O86" i="23" s="1"/>
  <c r="P86" i="23" s="1"/>
  <c r="M54" i="23"/>
  <c r="N54" i="23" s="1"/>
  <c r="O54" i="23" s="1"/>
  <c r="M80" i="23"/>
  <c r="N80" i="23" s="1"/>
  <c r="O80" i="23" s="1"/>
  <c r="P80" i="23" s="1"/>
  <c r="M48" i="23"/>
  <c r="N48" i="23" s="1"/>
  <c r="O48" i="23" s="1"/>
  <c r="P48" i="23" s="1"/>
  <c r="M77" i="23"/>
  <c r="N77" i="23" s="1"/>
  <c r="O77" i="23" s="1"/>
  <c r="P77" i="23" s="1"/>
  <c r="M85" i="23"/>
  <c r="N85" i="23" s="1"/>
  <c r="O85" i="23" s="1"/>
  <c r="P85" i="23" s="1"/>
  <c r="M32" i="23"/>
  <c r="N32" i="23" s="1"/>
  <c r="O32" i="23" s="1"/>
  <c r="M36" i="23"/>
  <c r="N36" i="23" s="1"/>
  <c r="O36" i="23" s="1"/>
  <c r="P36" i="23" s="1"/>
  <c r="M88" i="23"/>
  <c r="N88" i="23" s="1"/>
  <c r="O88" i="23" s="1"/>
  <c r="M56" i="23"/>
  <c r="N56" i="23" s="1"/>
  <c r="O56" i="23" s="1"/>
  <c r="M65" i="23"/>
  <c r="N65" i="23" s="1"/>
  <c r="O65" i="23" s="1"/>
  <c r="M70" i="23"/>
  <c r="N70" i="23" s="1"/>
  <c r="O70" i="23" s="1"/>
  <c r="P70" i="23" s="1"/>
  <c r="M45" i="23"/>
  <c r="N45" i="23" s="1"/>
  <c r="O45" i="23" s="1"/>
  <c r="P45" i="23" s="1"/>
  <c r="M29" i="23"/>
  <c r="N29" i="23" s="1"/>
  <c r="O29" i="23" s="1"/>
  <c r="P29" i="23" s="1"/>
  <c r="M69" i="23"/>
  <c r="N69" i="23" s="1"/>
  <c r="O69" i="23" s="1"/>
  <c r="P69" i="23" s="1"/>
  <c r="M92" i="23"/>
  <c r="N92" i="23" s="1"/>
  <c r="O92" i="23" s="1"/>
  <c r="M13" i="23"/>
  <c r="N13" i="23" s="1"/>
  <c r="O13" i="23" s="1"/>
  <c r="M38" i="23"/>
  <c r="N38" i="23" s="1"/>
  <c r="O38" i="23" s="1"/>
  <c r="M34" i="23"/>
  <c r="N34" i="23" s="1"/>
  <c r="O34" i="23" s="1"/>
  <c r="M73" i="23"/>
  <c r="N73" i="23" s="1"/>
  <c r="O73" i="23" s="1"/>
  <c r="M51" i="23"/>
  <c r="N51" i="23" s="1"/>
  <c r="O51" i="23" s="1"/>
  <c r="P51" i="23" s="1"/>
  <c r="M37" i="23"/>
  <c r="N37" i="23" s="1"/>
  <c r="O37" i="23" s="1"/>
  <c r="M72" i="23"/>
  <c r="N72" i="23" s="1"/>
  <c r="O72" i="23" s="1"/>
  <c r="P72" i="23" s="1"/>
  <c r="M60" i="23"/>
  <c r="N60" i="23" s="1"/>
  <c r="O60" i="23" s="1"/>
  <c r="P60" i="23" s="1"/>
  <c r="M76" i="23"/>
  <c r="N76" i="23" s="1"/>
  <c r="O76" i="23" s="1"/>
  <c r="P76" i="23" s="1"/>
  <c r="M41" i="23"/>
  <c r="N41" i="23" s="1"/>
  <c r="O41" i="23" s="1"/>
  <c r="P41" i="23" s="1"/>
  <c r="M23" i="23"/>
  <c r="N23" i="23" s="1"/>
  <c r="O23" i="23" s="1"/>
  <c r="Q4" i="23"/>
  <c r="M74" i="23"/>
  <c r="N74" i="23" s="1"/>
  <c r="O74" i="23" s="1"/>
  <c r="P74" i="23" s="1"/>
  <c r="M30" i="23"/>
  <c r="N30" i="23" s="1"/>
  <c r="O30" i="23" s="1"/>
  <c r="P30" i="23" s="1"/>
  <c r="M64" i="23"/>
  <c r="N64" i="23" s="1"/>
  <c r="O64" i="23" s="1"/>
  <c r="P64" i="23" s="1"/>
  <c r="M8" i="23"/>
  <c r="N8" i="23" s="1"/>
  <c r="O8" i="23" s="1"/>
  <c r="M40" i="23"/>
  <c r="N40" i="23" s="1"/>
  <c r="O40" i="23" s="1"/>
  <c r="P40" i="23" s="1"/>
  <c r="M62" i="23"/>
  <c r="N62" i="23" s="1"/>
  <c r="O62" i="23" s="1"/>
  <c r="P62" i="23" s="1"/>
  <c r="M55" i="23"/>
  <c r="N55" i="23" s="1"/>
  <c r="O55" i="23" s="1"/>
  <c r="M44" i="23"/>
  <c r="N44" i="23" s="1"/>
  <c r="O44" i="23" s="1"/>
  <c r="P44" i="23" s="1"/>
  <c r="M94" i="23"/>
  <c r="N94" i="23" s="1"/>
  <c r="O94" i="23" s="1"/>
  <c r="P94" i="23" s="1"/>
  <c r="J31" i="23"/>
  <c r="J12" i="23"/>
  <c r="J97" i="23"/>
  <c r="J68" i="23"/>
  <c r="J10" i="23"/>
  <c r="J50" i="23"/>
  <c r="J63" i="23"/>
  <c r="J21" i="23"/>
  <c r="J66" i="23"/>
  <c r="AN36" i="23"/>
  <c r="J87" i="23"/>
  <c r="AN46" i="23"/>
  <c r="J39" i="23"/>
  <c r="J9" i="23"/>
  <c r="J93" i="23"/>
  <c r="AN32" i="23"/>
  <c r="J27" i="23"/>
  <c r="J74" i="23"/>
  <c r="AN26" i="23"/>
  <c r="J86" i="23"/>
  <c r="J33" i="23"/>
  <c r="J52" i="23"/>
  <c r="J8" i="23"/>
  <c r="J70" i="23"/>
  <c r="J19" i="23"/>
  <c r="AN24" i="23"/>
  <c r="J58" i="23"/>
  <c r="J48" i="23"/>
  <c r="J77" i="23"/>
  <c r="J11" i="23"/>
  <c r="AN29" i="23"/>
  <c r="J69" i="23"/>
  <c r="J38" i="23"/>
  <c r="J25" i="23"/>
  <c r="J95" i="23"/>
  <c r="J79" i="23"/>
  <c r="J7" i="23"/>
  <c r="J45" i="23"/>
  <c r="J85" i="23"/>
  <c r="J32" i="23"/>
  <c r="J36" i="23"/>
  <c r="J46" i="23"/>
  <c r="J28" i="23"/>
  <c r="J54" i="23"/>
  <c r="J96" i="23"/>
  <c r="J37" i="23"/>
  <c r="J72" i="23"/>
  <c r="J88" i="23"/>
  <c r="J59" i="23"/>
  <c r="AN45" i="23"/>
  <c r="J73" i="23"/>
  <c r="J29" i="23"/>
  <c r="J56" i="23"/>
  <c r="AN44" i="23"/>
  <c r="J75" i="23"/>
  <c r="J71" i="23"/>
  <c r="J47" i="23"/>
  <c r="J42" i="23"/>
  <c r="J30" i="23"/>
  <c r="J90" i="23"/>
  <c r="AN37" i="23"/>
  <c r="J40" i="23"/>
  <c r="J62" i="23"/>
  <c r="J34" i="23"/>
  <c r="J53" i="23"/>
  <c r="AN34" i="23"/>
  <c r="J80" i="23"/>
  <c r="AN13" i="23"/>
  <c r="J41" i="23"/>
  <c r="J23" i="23"/>
  <c r="J67" i="23"/>
  <c r="J92" i="23"/>
  <c r="AN12" i="23"/>
  <c r="J43" i="23"/>
  <c r="AN30" i="23"/>
  <c r="J78" i="23"/>
  <c r="J24" i="23"/>
  <c r="J35" i="23"/>
  <c r="J65" i="23"/>
  <c r="AN23" i="23"/>
  <c r="AN33" i="23"/>
  <c r="J22" i="23"/>
  <c r="J49" i="23"/>
  <c r="J20" i="23"/>
  <c r="J51" i="23"/>
  <c r="J83" i="23"/>
  <c r="J89" i="23"/>
  <c r="J61" i="23"/>
  <c r="J84" i="23"/>
  <c r="J81" i="23"/>
  <c r="J55" i="23"/>
  <c r="J60" i="23"/>
  <c r="J82" i="23"/>
  <c r="AN28" i="23"/>
  <c r="J26" i="23"/>
  <c r="J91" i="23"/>
  <c r="AN27" i="23"/>
  <c r="J76" i="23"/>
  <c r="AN25" i="23"/>
  <c r="AN35" i="23"/>
  <c r="J57" i="23"/>
  <c r="J64" i="23"/>
  <c r="J44" i="23"/>
  <c r="J94" i="23"/>
  <c r="J13" i="23"/>
  <c r="P37" i="23" l="1"/>
  <c r="Q37" i="23" s="1"/>
  <c r="P96" i="23"/>
  <c r="Q97" i="23" s="1"/>
  <c r="P93" i="23"/>
  <c r="P73" i="23"/>
  <c r="Q73" i="23" s="1"/>
  <c r="P89" i="23"/>
  <c r="P90" i="23"/>
  <c r="Q90" i="23" s="1"/>
  <c r="P55" i="23"/>
  <c r="P23" i="23"/>
  <c r="Q30" i="23" s="1"/>
  <c r="P34" i="23"/>
  <c r="Q34" i="23" s="1"/>
  <c r="P65" i="23"/>
  <c r="Q65" i="23" s="1"/>
  <c r="P7" i="23"/>
  <c r="Q7" i="23" s="1"/>
  <c r="P57" i="23"/>
  <c r="Q15" i="23"/>
  <c r="P38" i="23"/>
  <c r="Q38" i="23" s="1"/>
  <c r="P56" i="23"/>
  <c r="P54" i="23"/>
  <c r="Q54" i="23" s="1"/>
  <c r="P35" i="23"/>
  <c r="Q35" i="23" s="1"/>
  <c r="P9" i="23"/>
  <c r="Q10" i="23" s="1"/>
  <c r="P13" i="23"/>
  <c r="Q13" i="23" s="1"/>
  <c r="P88" i="23"/>
  <c r="Q88" i="23" s="1"/>
  <c r="P50" i="23"/>
  <c r="Q50" i="23" s="1"/>
  <c r="P87" i="23"/>
  <c r="Q87" i="23" s="1"/>
  <c r="P8" i="23"/>
  <c r="Q8" i="23" s="1"/>
  <c r="P92" i="23"/>
  <c r="Q92" i="23" s="1"/>
  <c r="P81" i="23"/>
  <c r="Q81" i="23" s="1"/>
  <c r="P91" i="23"/>
  <c r="Q91" i="23" s="1"/>
  <c r="P32" i="23"/>
  <c r="Q32" i="23" s="1"/>
  <c r="P39" i="23"/>
  <c r="Q39" i="23" s="1"/>
  <c r="P22" i="23"/>
  <c r="Q22" i="23" s="1"/>
  <c r="AU24" i="23"/>
  <c r="AU36" i="23"/>
  <c r="AU35" i="23"/>
  <c r="AU26" i="23"/>
  <c r="AU30" i="23"/>
  <c r="AU46" i="23"/>
  <c r="AU29" i="23"/>
  <c r="Q20" i="23"/>
  <c r="AU14" i="23"/>
  <c r="AU13" i="23"/>
  <c r="AU28" i="23"/>
  <c r="AU27" i="23"/>
  <c r="Q76" i="23"/>
  <c r="Q72" i="23"/>
  <c r="Q74" i="23"/>
  <c r="Q51" i="23"/>
  <c r="Q75" i="23"/>
  <c r="Q44" i="23"/>
  <c r="Q69" i="23"/>
  <c r="Q36" i="23"/>
  <c r="Q33" i="23"/>
  <c r="Q49" i="23"/>
  <c r="Q46" i="23"/>
  <c r="Q29" i="23"/>
  <c r="Q86" i="23"/>
  <c r="Q25" i="23"/>
  <c r="Q83" i="23"/>
  <c r="Q62" i="23"/>
  <c r="Q41" i="23"/>
  <c r="Q45" i="23"/>
  <c r="Q11" i="23"/>
  <c r="Q24" i="23"/>
  <c r="Q12" i="23"/>
  <c r="Q27" i="23"/>
  <c r="Q70" i="23"/>
  <c r="Q77" i="23"/>
  <c r="Q43" i="23"/>
  <c r="Q78" i="23"/>
  <c r="Q60" i="23"/>
  <c r="Q48" i="23"/>
  <c r="Q67" i="23"/>
  <c r="Q52" i="23"/>
  <c r="Q42" i="23"/>
  <c r="Q71" i="23"/>
  <c r="Q80" i="23"/>
  <c r="Q59" i="23"/>
  <c r="Q21" i="23"/>
  <c r="Q53" i="23"/>
  <c r="Q79" i="23"/>
  <c r="Q26" i="23"/>
  <c r="Q61" i="23"/>
  <c r="Q63" i="23"/>
  <c r="W18" i="23"/>
  <c r="Y18" i="23" s="1"/>
  <c r="AA18" i="23" s="1"/>
  <c r="Q58" i="23" l="1"/>
  <c r="Q84" i="23"/>
  <c r="Q28" i="23"/>
  <c r="Q64" i="23"/>
  <c r="Q47" i="23"/>
  <c r="Q40" i="23"/>
  <c r="Q82" i="23"/>
  <c r="Q95" i="23"/>
  <c r="Q66" i="23"/>
  <c r="Q89" i="23"/>
  <c r="Q85" i="23"/>
  <c r="Q94" i="23"/>
  <c r="Q23" i="23"/>
  <c r="Q56" i="23"/>
  <c r="Q55" i="23"/>
  <c r="Q9" i="23"/>
  <c r="Q57" i="23"/>
  <c r="Q93" i="23"/>
  <c r="Q96" i="23"/>
  <c r="W7" i="23"/>
  <c r="Y7" i="23" s="1"/>
  <c r="AA7" i="23" s="1"/>
  <c r="AC18" i="23"/>
  <c r="BA22" i="23"/>
  <c r="BC22" i="23" s="1"/>
  <c r="BA15" i="23"/>
  <c r="BC15" i="23" s="1"/>
  <c r="BA3" i="23"/>
  <c r="BC3" i="23" s="1"/>
  <c r="BA7" i="23"/>
  <c r="BC7" i="23" s="1"/>
  <c r="BA28" i="23"/>
  <c r="BC28" i="23" s="1"/>
  <c r="BA30" i="23"/>
  <c r="BC30" i="23" s="1"/>
  <c r="BA13" i="23"/>
  <c r="BC13" i="23" s="1"/>
  <c r="BA5" i="23"/>
  <c r="BC5" i="23" s="1"/>
  <c r="BA25" i="23"/>
  <c r="BC25" i="23" s="1"/>
  <c r="BA6" i="23"/>
  <c r="BC6" i="23" s="1"/>
  <c r="BA12" i="23"/>
  <c r="BC12" i="23" s="1"/>
  <c r="BA34" i="23"/>
  <c r="BC34" i="23" s="1"/>
  <c r="BA31" i="23"/>
  <c r="BC31" i="23" s="1"/>
  <c r="BA14" i="23"/>
  <c r="BC14" i="23" s="1"/>
  <c r="BA27" i="23"/>
  <c r="BC27" i="23" s="1"/>
  <c r="BA20" i="23"/>
  <c r="BC20" i="23" s="1"/>
  <c r="BA9" i="23"/>
  <c r="BC9" i="23" s="1"/>
  <c r="BA21" i="23"/>
  <c r="BC21" i="23" s="1"/>
  <c r="BA10" i="23"/>
  <c r="BC10" i="23" s="1"/>
  <c r="BA26" i="23"/>
  <c r="BC26" i="23" s="1"/>
  <c r="BG26" i="23" s="1"/>
  <c r="BA29" i="23"/>
  <c r="BC29" i="23" s="1"/>
  <c r="BA24" i="23"/>
  <c r="BC24" i="23" s="1"/>
  <c r="BA11" i="23"/>
  <c r="BC11" i="23" s="1"/>
  <c r="BA8" i="23"/>
  <c r="BC8" i="23" s="1"/>
  <c r="BA4" i="23"/>
  <c r="BC4" i="23" s="1"/>
  <c r="BA19" i="23"/>
  <c r="BC19" i="23" s="1"/>
  <c r="BA33" i="23"/>
  <c r="BC33" i="23" s="1"/>
  <c r="BA35" i="23"/>
  <c r="BC35" i="23" s="1"/>
  <c r="W4" i="23"/>
  <c r="Y4" i="23" s="1"/>
  <c r="AA4" i="23" s="1"/>
  <c r="W3" i="23"/>
  <c r="Y3" i="23" s="1"/>
  <c r="AA3" i="23" s="1"/>
  <c r="W8" i="23"/>
  <c r="Y8" i="23" s="1"/>
  <c r="AA8" i="23" s="1"/>
  <c r="AC7" i="23" l="1"/>
  <c r="AC3" i="23"/>
  <c r="AC4" i="23"/>
  <c r="BA16" i="23"/>
  <c r="BC16" i="23" s="1"/>
  <c r="BA18" i="23"/>
  <c r="BC18" i="23" s="1"/>
  <c r="W9" i="23"/>
  <c r="Y9" i="23" s="1"/>
  <c r="AA9" i="23" s="1"/>
  <c r="BG10" i="23"/>
  <c r="BE10" i="23"/>
  <c r="BE19" i="23"/>
  <c r="BG19" i="23"/>
  <c r="W16" i="23"/>
  <c r="Y16" i="23" s="1"/>
  <c r="AA16" i="23" s="1"/>
  <c r="BE14" i="23"/>
  <c r="BG14" i="23"/>
  <c r="BG31" i="23"/>
  <c r="BE31" i="23"/>
  <c r="BE35" i="23"/>
  <c r="BG35" i="23"/>
  <c r="BE11" i="23"/>
  <c r="BG11" i="23"/>
  <c r="BE34" i="23"/>
  <c r="BG34" i="23"/>
  <c r="BG28" i="23"/>
  <c r="BE28" i="23"/>
  <c r="BE33" i="23"/>
  <c r="BG33" i="23"/>
  <c r="BG12" i="23"/>
  <c r="BE12" i="23"/>
  <c r="BE21" i="23"/>
  <c r="BG21" i="23"/>
  <c r="BG6" i="23"/>
  <c r="BE6" i="23"/>
  <c r="BG7" i="23"/>
  <c r="BE7" i="23"/>
  <c r="BE9" i="23"/>
  <c r="BG9" i="23"/>
  <c r="BG25" i="23"/>
  <c r="BE25" i="23"/>
  <c r="BE3" i="23"/>
  <c r="BG3" i="23"/>
  <c r="BG20" i="23"/>
  <c r="BE20" i="23"/>
  <c r="BG5" i="23"/>
  <c r="BE5" i="23"/>
  <c r="BG15" i="23"/>
  <c r="BE15" i="23"/>
  <c r="BG27" i="23"/>
  <c r="BE27" i="23"/>
  <c r="BE13" i="23"/>
  <c r="BG13" i="23"/>
  <c r="BE22" i="23"/>
  <c r="BG22" i="23"/>
  <c r="BA17" i="23"/>
  <c r="BC17" i="23" s="1"/>
  <c r="BG17" i="23" s="1"/>
  <c r="W5" i="23"/>
  <c r="Y5" i="23" s="1"/>
  <c r="AA5" i="23" s="1"/>
  <c r="BA23" i="23"/>
  <c r="BC23" i="23" s="1"/>
  <c r="BE24" i="23"/>
  <c r="BG24" i="23"/>
  <c r="BE26" i="23"/>
  <c r="BE30" i="23"/>
  <c r="BG30" i="23"/>
  <c r="BA32" i="23"/>
  <c r="BC32" i="23" s="1"/>
  <c r="BE4" i="23"/>
  <c r="BG4" i="23"/>
  <c r="BG29" i="23"/>
  <c r="BE29" i="23"/>
  <c r="BG8" i="23"/>
  <c r="BE8" i="23"/>
  <c r="W20" i="23"/>
  <c r="Y20" i="23" s="1"/>
  <c r="AA20" i="23" s="1"/>
  <c r="W10" i="23"/>
  <c r="Y10" i="23" s="1"/>
  <c r="AA10" i="23" s="1"/>
  <c r="W21" i="23"/>
  <c r="Y21" i="23" s="1"/>
  <c r="AA21" i="23" s="1"/>
  <c r="AC8" i="23"/>
  <c r="W6" i="23"/>
  <c r="Y6" i="23" s="1"/>
  <c r="AA6" i="23" s="1"/>
  <c r="W17" i="23"/>
  <c r="Y17" i="23" s="1"/>
  <c r="AA17" i="23" s="1"/>
  <c r="W12" i="23"/>
  <c r="Y12" i="23" s="1"/>
  <c r="AA12" i="23" s="1"/>
  <c r="AC9" i="23" l="1"/>
  <c r="W22" i="23"/>
  <c r="Y22" i="23" s="1"/>
  <c r="AA22" i="23" s="1"/>
  <c r="AC5" i="23"/>
  <c r="AC16" i="23"/>
  <c r="BE32" i="23"/>
  <c r="BG32" i="23"/>
  <c r="BE17" i="23"/>
  <c r="W19" i="23"/>
  <c r="Y19" i="23" s="1"/>
  <c r="AA19" i="23" s="1"/>
  <c r="AC10" i="23"/>
  <c r="AC20" i="23"/>
  <c r="W11" i="23"/>
  <c r="Y11" i="23" s="1"/>
  <c r="AA11" i="23" s="1"/>
  <c r="W15" i="23"/>
  <c r="Y15" i="23" s="1"/>
  <c r="AA15" i="23" s="1"/>
  <c r="W13" i="23"/>
  <c r="Y13" i="23" s="1"/>
  <c r="AA13" i="23" s="1"/>
  <c r="AC21" i="23"/>
  <c r="BG23" i="23"/>
  <c r="BE23" i="23"/>
  <c r="AC6" i="23"/>
  <c r="BE18" i="23"/>
  <c r="BG18" i="23"/>
  <c r="AC12" i="23"/>
  <c r="BG16" i="23"/>
  <c r="BE16" i="23"/>
  <c r="AC17" i="23"/>
  <c r="W14" i="23"/>
  <c r="Y14" i="23" s="1"/>
  <c r="AA14" i="23" s="1"/>
  <c r="AC19" i="23" l="1"/>
  <c r="AC15" i="23"/>
  <c r="AC22" i="23"/>
  <c r="AC13" i="23"/>
  <c r="AC11" i="23"/>
  <c r="AC14" i="23"/>
</calcChain>
</file>

<file path=xl/sharedStrings.xml><?xml version="1.0" encoding="utf-8"?>
<sst xmlns="http://schemas.openxmlformats.org/spreadsheetml/2006/main" count="11240" uniqueCount="587">
  <si>
    <t>Worksheet Title</t>
  </si>
  <si>
    <t>Description</t>
  </si>
  <si>
    <t>Products</t>
  </si>
  <si>
    <t>The product list is as outlined in the draft marketing plan, with some additional information (e.g. 2021 Census population data) provided for context for allocation limits.</t>
  </si>
  <si>
    <t>Regions</t>
  </si>
  <si>
    <t>Each product is defined by a particular geographic region (as noted in the Region column in the Product List worksheet), which is made up of HCIS cells. The list in this worksheet outlines all of the HCIS cells for each region, as well as the list of 'sub-areas' within each region (sub-areas will always be entirely within a region).</t>
  </si>
  <si>
    <t>Sub-Areas</t>
  </si>
  <si>
    <t>Sub-areas are effectively the largest contiguous geographic areas that could be used as an 'overlap area' (as per the draft allocation determination) when determining the significance of existing holdings for all incumbent licensees. 
There is no geographic overlap between multiple sub-areas, and each sub-area in each part of the spectrum between 3400-3800 MHz is either wholly geographically located within an existing spectrum licence or a product available in the auction, or is wholly not included in an existing licence or available product. This worksheet outlines the HCIS cells and population for each sub-area.
Please note that there is no specific relevance for the 'Sub-Area ID' - it is only included to enable simple indexing of the sub-areas.</t>
  </si>
  <si>
    <t>Existing Spectrum Licences</t>
  </si>
  <si>
    <t>Provides details of the existing spectrum licences (in each sub-area and for each part of the spectrum) in the band that will be considered when calculating existing holdings are mapped out in this worksheet. The format is '&lt;Licensee&gt; &lt;Licence No.&gt; &lt;Area No.&gt;'. The licence numbers and 'areas' correspond with information available in the Register of Radiocommunications Licences (https://web.acma.gov.au/rrl/browse_licences.licence_list?pSV_ID=85&amp;pSS_ID=861).</t>
  </si>
  <si>
    <t>3.4-3.8 GHz Map</t>
  </si>
  <si>
    <t>This 'map' reflects the existing holdings in the SLs worksheet between 3.4-3.7 GHz, and the available products in the Product List worksheet between 3.4-3.8 GHz. Each sub-area has its own row, reflecting a unique geographic area.</t>
  </si>
  <si>
    <r>
      <rPr>
        <b/>
        <sz val="9"/>
        <color theme="1"/>
        <rFont val="Calibri"/>
        <family val="2"/>
        <scheme val="minor"/>
      </rPr>
      <t>NBN, Optus, Telstra, TPG and New Licensees</t>
    </r>
    <r>
      <rPr>
        <sz val="9"/>
        <color theme="1"/>
        <rFont val="Calibri"/>
        <family val="2"/>
        <scheme val="minor"/>
      </rPr>
      <t xml:space="preserve">
Overview</t>
    </r>
  </si>
  <si>
    <t>There is a separate worksheet for each company that is an incumbent spectrum licensee in the 3.4-3.8 GHz frequency range, plus a worksheet that can be used for any potential new licensee. Each worksheet has an identical format, but the existing holdings for each incumbent licensee are different. 
The parameters of each worksheet are outlined in columns B-C. These include the potential bidder (which determines whose existing holdings get considered in the worksheet); the insignificant holdings threshold (proposed at 30%); and separate cells for a metropolitan allocation limit and regional allocation limit. The regional limit can be changed to be either 140 MHz or 160 MHz. 
The worksheets are subsequently divided up into 4 tables, which are explained in further detail below.</t>
  </si>
  <si>
    <r>
      <rPr>
        <b/>
        <sz val="9"/>
        <color theme="1"/>
        <rFont val="Calibri"/>
        <family val="2"/>
        <scheme val="minor"/>
      </rPr>
      <t>NBN, Optus, Telstra, TPG and New Licensees</t>
    </r>
    <r>
      <rPr>
        <sz val="9"/>
        <color theme="1"/>
        <rFont val="Calibri"/>
        <family val="2"/>
        <scheme val="minor"/>
      </rPr>
      <t xml:space="preserve">
Table 1 (3.7 GHz) - 'Category/Region' to 'Rank'</t>
    </r>
  </si>
  <si>
    <t>The purpose of Table 1 is to calculate a potential bidder's existing holdings that will count towards the allocation limit for a given product, particularly as existing holdings can vary in different sub-areas of the geographic region for a product. The following explanation simply runs through each column title:
- Category/Region and Cat Order: Groups products into categories (e.g. the main metro products in 3.7 GHz are '3.7 GHz (3700-3800 MHz)'), while the 'Cat Order' column allows for easier sorting of the list.
- Product Name: The names of 3.7 GHz products (as per the Product List worksheet) are included here. Each product has an entry for each sub-area that is within it (e.g. Rural N NSW &amp; S QLD Upper appears in this list 9 times).
- Sub-Area Name (list of potential 'overlap areas'): Each sub-area within a product is included in this list. They are the largest possible geographic areas that could be assessed as an overlap area for all incumbent spectrum licensees.
- Pre-auction holdings: The potential bidder's existing spectrum licence holdings in that sub-area.
- Rank: The rank of sub-areas in a product according to the quantity of existing holdings for the potential bidder (population is used as a tiebreaker where existing holdings are identical).</t>
  </si>
  <si>
    <r>
      <rPr>
        <b/>
        <sz val="9"/>
        <color theme="1"/>
        <rFont val="Calibri"/>
        <family val="2"/>
        <scheme val="minor"/>
      </rPr>
      <t>NBN, Optus, Telstra, TPG and New Licensees</t>
    </r>
    <r>
      <rPr>
        <sz val="9"/>
        <color theme="1"/>
        <rFont val="Calibri"/>
        <family val="2"/>
        <scheme val="minor"/>
      </rPr>
      <t xml:space="preserve">
Table 1 (3.7 GHz) - 
'Population (overlap area)' to 'Overlap + Related Area Pop %'</t>
    </r>
  </si>
  <si>
    <t>- Population (overlap area): The population of the particular sub-area. This would be considered the population of the overlap area in section 14(2)(a) of the draft allocation determination.
- Overlap Area Pop %: The percentage of the population of the product that the particular sub-area (the overlap area) comprises.
- Population (related area): This is the sum of the population of every other sub-area in the product where the potential bidder has equal or greater existing holdings (so the population of all higher-ranked sub-areas and lower-ranked sub-areas with equal existing holdings). This would be considered the population of the related area in section 14(2)(b) of the draft allocation determination.
- Population (overlap + related area): The sum of the overlap area population and the related area population. It is when this population number is lower than 30% of the population of the product that the level of existing holdings is deemed insignificant.
- Overlap + Related Area Pop %: The percentage of the population of the product comprised by the overlap area and the related area (all sub-areas with the same level of existing holdings for a particular product should each have the same value in this column). If this value is less than 30%, the sub-areas with this level of existing holdings will be deemed insignificant.</t>
  </si>
  <si>
    <r>
      <rPr>
        <b/>
        <sz val="9"/>
        <color theme="1"/>
        <rFont val="Calibri"/>
        <family val="2"/>
        <scheme val="minor"/>
      </rPr>
      <t>NBN, Optus, Telstra, TPG and New Licensees</t>
    </r>
    <r>
      <rPr>
        <sz val="9"/>
        <color theme="1"/>
        <rFont val="Calibri"/>
        <family val="2"/>
        <scheme val="minor"/>
      </rPr>
      <t xml:space="preserve">
Table 1 (3.7 GHz) - 
'Significance Test' to 'Calculated Existing Holdings'</t>
    </r>
  </si>
  <si>
    <t>- Significance Test: This column denotes sub-areas as being insignificant if the Overlap + Related Area Pop % is lower than 30%. The first overlap area in the list that is deemed significant for a given product has the row shaded grey and the existing holdings calculated in the next column.
- Calculated Existing Holdings: Reflects the pre-auction holdings for the sub-area in the particular row, as this will be the existing holdings used when calculating whether a potential bidder is exceeding the allocation limits.</t>
  </si>
  <si>
    <r>
      <rPr>
        <b/>
        <sz val="9"/>
        <color theme="1"/>
        <rFont val="Calibri"/>
        <family val="2"/>
        <scheme val="minor"/>
      </rPr>
      <t>NBN, Optus, Telstra, TPG and New Licensees</t>
    </r>
    <r>
      <rPr>
        <sz val="9"/>
        <color theme="1"/>
        <rFont val="Calibri"/>
        <family val="2"/>
        <scheme val="minor"/>
      </rPr>
      <t xml:space="preserve">
Table 2</t>
    </r>
  </si>
  <si>
    <t>This table includes all available products in the 3.7 GHz auction. The columns are as follows:
- Category/Region: Same as the category/region in Table 1.
- Allocation Limit Region: Metro or Regional, to determine whether the limit should be 140 MHz or 160 MHz (depending on the regional limit chosen in column C).
- Relevant Product: The product in question that we want to determine whether a potential bidder has contravened the limit for.
- Population: The population of the relevant product.
- Calculated existing holdings: The quantum of existing holdings determined for the relevant product in Table 1.
- Related Product: Any other product in the 3.7 GHz auction for which demand would count towards expressible demand for the relevant product. For example, Rural VIC Upper and Regional VIC Upper share much of the same geographic area, so any demand for Rural VIC Upper should reduce what a bidder can express demand for in Regional VIC Upper, and vice versa.
- Expressible Demand: The initial expressible demand for a potential bidder based on its calculated existing holdings. For example, if the allocation limit is 140 MHz and the calculated existing holdings are 100 MHz, the expressible demand is 140 MHz - 100 MHz = 40 MHz.
- Available Supply: The amount of bandwidth available for the relevant product.
- Spectrum Demanded: Users can input an amount of spectrum to be demanded by the potential bidder for a relevant product. The spreadsheet will prevent the input of any values that are not able to be demanded in the auction - i.e., spectrum demanded must be a multiple of 5 MHz (as the spectrum will be available in 5 MHz lots) and cannot result in the allocation limits being contravened for the relevant product or a related product.
- Remaining Expressible Demand: This is how much more spectrum a bidder can demand for the relevant product based on values input into the Spectrum Demanded column. Any spectrum demanded for the relevant product or a related product will reduce remaining expressible demand.</t>
  </si>
  <si>
    <r>
      <rPr>
        <b/>
        <sz val="9"/>
        <color theme="1"/>
        <rFont val="Calibri"/>
        <family val="2"/>
        <scheme val="minor"/>
      </rPr>
      <t>NBN, Optus, Telstra, TPG and New Licensees</t>
    </r>
    <r>
      <rPr>
        <sz val="9"/>
        <color theme="1"/>
        <rFont val="Calibri"/>
        <family val="2"/>
        <scheme val="minor"/>
      </rPr>
      <t xml:space="preserve">
Table 3</t>
    </r>
  </si>
  <si>
    <t>Table 3 is identical to Table 1 except for the columns in the middle from '3700-3750 related product' to 'Post-3.7 GHz auction holdings'. The reason for the additional columns is that any spectrum won in the 3.7 GHz auction has to be added to pre-auction holdings before calculations of existing holdings can be done for the 3.4 GHz auction. The additional columns include the following:
- 3700-3750 MHz related product: The product that the sub-area was located within in the 3700-3750 MHz frequency range.
- 3750-3800 MHz related product: The product that the sub-areas was located within in the 3750-3800 MHz frequency range.
- 3.7 GHz spectrum won: The quantum of spectrum that the potential bidder won in the 3.7 GHz auction in the relevant sub-area (uses the values in the Spectrum Demanded column in Table 1).
- Post-3.7 GHz auction holdings: The potential bidder's combined pre-auction holdings and spectrum won in the 3.7 GHz auction for the relevant sub-area. It is these values that are used to determine existing holdings for the 3.4 GHz auction (the remaining columns follow the same process as in Table 1, ranking Post-3.7 GHz auction holdings by bandwidth and finding the first significant sub-area).</t>
  </si>
  <si>
    <r>
      <rPr>
        <b/>
        <sz val="9"/>
        <color theme="1"/>
        <rFont val="Calibri"/>
        <family val="2"/>
        <scheme val="minor"/>
      </rPr>
      <t>NBN, Optus, Telstra, TPG and New Licensees</t>
    </r>
    <r>
      <rPr>
        <sz val="9"/>
        <color theme="1"/>
        <rFont val="Calibri"/>
        <family val="2"/>
        <scheme val="minor"/>
      </rPr>
      <t xml:space="preserve">
Table 4</t>
    </r>
  </si>
  <si>
    <t>The same as Table 2 but with the 3.4 GHz products.</t>
  </si>
  <si>
    <t>Product</t>
  </si>
  <si>
    <t>Product name</t>
  </si>
  <si>
    <t>Band</t>
  </si>
  <si>
    <t>Frequency range</t>
  </si>
  <si>
    <t>Spectrum available</t>
  </si>
  <si>
    <t>Region</t>
  </si>
  <si>
    <t>No. of lots</t>
  </si>
  <si>
    <t>2021 Census population</t>
  </si>
  <si>
    <t>ADEL03</t>
  </si>
  <si>
    <t>Adelaide Upper</t>
  </si>
  <si>
    <t>3.7 GHz</t>
  </si>
  <si>
    <t xml:space="preserve">3700 MHz to 3800 MHz </t>
  </si>
  <si>
    <t>Adelaide</t>
  </si>
  <si>
    <t>BRIS03</t>
  </si>
  <si>
    <t>Brisbane Upper</t>
  </si>
  <si>
    <t>Brisbane</t>
  </si>
  <si>
    <t>CANB03</t>
  </si>
  <si>
    <t>Canberra Upper</t>
  </si>
  <si>
    <t>3700 MHz to 3800 MHz</t>
  </si>
  <si>
    <t>Canberra</t>
  </si>
  <si>
    <t>MELB03</t>
  </si>
  <si>
    <t>Melbourne Upper</t>
  </si>
  <si>
    <t>Melbourne</t>
  </si>
  <si>
    <t>PERT03</t>
  </si>
  <si>
    <t>Perth Upper</t>
  </si>
  <si>
    <t>Perth</t>
  </si>
  <si>
    <t>SYDN03</t>
  </si>
  <si>
    <t>Sydney Upper</t>
  </si>
  <si>
    <t>Sydney</t>
  </si>
  <si>
    <t>HOBA03</t>
  </si>
  <si>
    <t>Hobart Upper</t>
  </si>
  <si>
    <t>3750 MHz to 3800 MHz</t>
  </si>
  <si>
    <t>Hobart</t>
  </si>
  <si>
    <t>ALBU01</t>
  </si>
  <si>
    <t>Albury Lower</t>
  </si>
  <si>
    <t>3.4 GHz</t>
  </si>
  <si>
    <t>3400 MHz to 3425 MHz</t>
  </si>
  <si>
    <t xml:space="preserve">Albury </t>
  </si>
  <si>
    <t>CAIR01</t>
  </si>
  <si>
    <t>Cairns Lower</t>
  </si>
  <si>
    <t>Cairns</t>
  </si>
  <si>
    <t>HOBA01</t>
  </si>
  <si>
    <t>Hobart Lower</t>
  </si>
  <si>
    <t>LAUN01</t>
  </si>
  <si>
    <t>Launceston Lower</t>
  </si>
  <si>
    <t>Launceston</t>
  </si>
  <si>
    <t>ROCK01</t>
  </si>
  <si>
    <t>Rockhampton Lower</t>
  </si>
  <si>
    <t>Rockhampton</t>
  </si>
  <si>
    <t>CQLD01</t>
  </si>
  <si>
    <t>Rural Central QLD Lower</t>
  </si>
  <si>
    <t>3400 MHz to 3440 MHz</t>
  </si>
  <si>
    <t>Rural Central QLD</t>
  </si>
  <si>
    <t>ALBU02</t>
  </si>
  <si>
    <t>Albury Middle</t>
  </si>
  <si>
    <t>3495 MHz to 3540 MHz</t>
  </si>
  <si>
    <t>CAIR02</t>
  </si>
  <si>
    <t>Cairns Middle</t>
  </si>
  <si>
    <t>LAUN02</t>
  </si>
  <si>
    <t>Launceston Middle</t>
  </si>
  <si>
    <t>ROCK02</t>
  </si>
  <si>
    <t>Rockhampton Middle</t>
  </si>
  <si>
    <t>TOWN02</t>
  </si>
  <si>
    <t>Townsville Middle</t>
  </si>
  <si>
    <t>Townsville</t>
  </si>
  <si>
    <t>HOBA02</t>
  </si>
  <si>
    <t>Hobart Middle</t>
  </si>
  <si>
    <t>NNSQ01</t>
  </si>
  <si>
    <t>Rural N NSW &amp; S QLD Lower</t>
  </si>
  <si>
    <t>Rural North NSW / South QLD</t>
  </si>
  <si>
    <t>NQLD01</t>
  </si>
  <si>
    <t>Rural North QLD Lower</t>
  </si>
  <si>
    <t>Rural North QLD</t>
  </si>
  <si>
    <t>SOAU01</t>
  </si>
  <si>
    <t>Rural SA Lower</t>
  </si>
  <si>
    <t>Rural SA</t>
  </si>
  <si>
    <t>SWNS01</t>
  </si>
  <si>
    <t>Rural SW NSW Lower</t>
  </si>
  <si>
    <t>Rural South / West NSW</t>
  </si>
  <si>
    <t>TASM01</t>
  </si>
  <si>
    <t>Rural Tasmania Lower</t>
  </si>
  <si>
    <t>Rural TAS</t>
  </si>
  <si>
    <t>VICT01</t>
  </si>
  <si>
    <t>Rural VIC Lower</t>
  </si>
  <si>
    <t>Rural VIC</t>
  </si>
  <si>
    <t>WEAU01</t>
  </si>
  <si>
    <t>Rural WA Lower</t>
  </si>
  <si>
    <t>Rural WA</t>
  </si>
  <si>
    <t>TOWN01</t>
  </si>
  <si>
    <t>Townsville Lower</t>
  </si>
  <si>
    <t>NQLD02</t>
  </si>
  <si>
    <t>Rural North QLD Middle</t>
  </si>
  <si>
    <t>3475 MHz to 3540 MHz</t>
  </si>
  <si>
    <t>CQLD02</t>
  </si>
  <si>
    <t>Rural Central QLD Middle</t>
  </si>
  <si>
    <t>NNSQ02</t>
  </si>
  <si>
    <t>Rural N NSW &amp; S QLD Middle</t>
  </si>
  <si>
    <t>SWNS02</t>
  </si>
  <si>
    <t>Rural SW NSW Middle</t>
  </si>
  <si>
    <t>VICT02</t>
  </si>
  <si>
    <t>Rural VIC Middle</t>
  </si>
  <si>
    <t>TASM02</t>
  </si>
  <si>
    <t>Rural Tasmania Middle</t>
  </si>
  <si>
    <t>SOAU02</t>
  </si>
  <si>
    <t>Rural SA Middle</t>
  </si>
  <si>
    <t>WEAU02</t>
  </si>
  <si>
    <t>Rural WA Middle</t>
  </si>
  <si>
    <t>RQLD02</t>
  </si>
  <si>
    <t>Regional QLD Middle</t>
  </si>
  <si>
    <t>3475 MHz to 3510 MHz</t>
  </si>
  <si>
    <t>Regional QLD</t>
  </si>
  <si>
    <t>RNSW02</t>
  </si>
  <si>
    <t>Regional NSW Middle</t>
  </si>
  <si>
    <t>Regional NSW</t>
  </si>
  <si>
    <t>RVIC02</t>
  </si>
  <si>
    <t>Regional VIC Middle</t>
  </si>
  <si>
    <t>Regional VIC</t>
  </si>
  <si>
    <t>RSAU02</t>
  </si>
  <si>
    <t>Regional SA Middle</t>
  </si>
  <si>
    <t>Regional SA</t>
  </si>
  <si>
    <t>RWAU02</t>
  </si>
  <si>
    <t>Regional WA Middle</t>
  </si>
  <si>
    <t>Regional WA</t>
  </si>
  <si>
    <t>RWAC02</t>
  </si>
  <si>
    <t>Regional WA Central</t>
  </si>
  <si>
    <t>3510 MHz to 3575 MHz</t>
  </si>
  <si>
    <t>NQLD03</t>
  </si>
  <si>
    <t>Rural North QLD Upper</t>
  </si>
  <si>
    <t>3700 MHz to 3750 MHz</t>
  </si>
  <si>
    <t>Rural North QLD 3700-3750</t>
  </si>
  <si>
    <t>CQLD03</t>
  </si>
  <si>
    <t>Rural Central QLD Upper</t>
  </si>
  <si>
    <t>Rural Central QLD 3700-3750</t>
  </si>
  <si>
    <t>NNSQ03</t>
  </si>
  <si>
    <t>Rural N NSW &amp; S QLD Upper</t>
  </si>
  <si>
    <t>Rural North NSW / South QLD 3700-3750</t>
  </si>
  <si>
    <t>SWNS03</t>
  </si>
  <si>
    <t>Rural SW NSW Upper</t>
  </si>
  <si>
    <t>Rural South / West NSW 3700-3750</t>
  </si>
  <si>
    <t>VICT03</t>
  </si>
  <si>
    <t>Rural VIC Upper</t>
  </si>
  <si>
    <t>Rural VIC 3700-3750</t>
  </si>
  <si>
    <t>TASM03</t>
  </si>
  <si>
    <t>Rural Tasmania Upper</t>
  </si>
  <si>
    <t>Rural TAS 3700-3750</t>
  </si>
  <si>
    <t>SOAU03</t>
  </si>
  <si>
    <t>Rural SA Upper</t>
  </si>
  <si>
    <t>Rural SA 3700-3750</t>
  </si>
  <si>
    <t>WEAU03</t>
  </si>
  <si>
    <t>Rural WA Upper</t>
  </si>
  <si>
    <t>Rural WA 3700-3750</t>
  </si>
  <si>
    <t>RQLD03</t>
  </si>
  <si>
    <t>Regional QLD Upper</t>
  </si>
  <si>
    <t>3750 MHz to 3800 MHz</t>
  </si>
  <si>
    <t>Regional QLD 3750-3800</t>
  </si>
  <si>
    <t>RNSW03</t>
  </si>
  <si>
    <t>Regional NSW Upper</t>
  </si>
  <si>
    <t>Regional NSW 3750-3800</t>
  </si>
  <si>
    <t>RVIC03</t>
  </si>
  <si>
    <t>Regional VIC Upper</t>
  </si>
  <si>
    <t>Regional VIC 3750-3800</t>
  </si>
  <si>
    <t>RSAU03</t>
  </si>
  <si>
    <t>Regional SA Upper</t>
  </si>
  <si>
    <t>Regional SA 3750-3800</t>
  </si>
  <si>
    <t>RWAU03</t>
  </si>
  <si>
    <t>Regional WA Upper</t>
  </si>
  <si>
    <t>HCIS identifiers</t>
  </si>
  <si>
    <t>Adelaide  </t>
  </si>
  <si>
    <t>Adelaide UX,
Adelaide Metro</t>
  </si>
  <si>
    <t>IW3J, IW3K, IW3N, IW3O, IW3P, IW6B, IW6C, IW3E5, IW3E6, IW3E8, IW3E9, IW3F4, IW3F5, IW3F7, IW3F8, IW3F9, IW3I2, IW3I3, IW3I5, IW3I6, IW3I8, IW3I9, IW3L4, IW3L7, IW3M2, IW3M3, IW3M5, IW3M6, IW3M8, IW3M9, IW6A2, IW6A3, IW6A5, IW6A6, IW6A8, IW6A9, IW6D1, IW6D2, IW6D3, IW6D4, IW6D5, IW6D6, IW6E2, IW6E3, IW6F1, IW6F2, IW6F3, IW6G1, IW6G2, IW6G3</t>
  </si>
  <si>
    <t>Albury</t>
  </si>
  <si>
    <t>LW5P, LW6M, LW8D, LW8H, LW9A, LW9E, LW5O2, LW5O3, LW5O5, LW5O6, LW5O8, LW5O9, LW8C2, LW8C3, LW8C5, LW8C6, LW8C8, LW8C9, LW8G2, LW8G3, LW8G5, LW8G6, LW8G8, LW8G9</t>
  </si>
  <si>
    <t>Brisbane UX City,
Brisbane Metro</t>
  </si>
  <si>
    <t>NT8D, NT8H, NT8L, NT9A, NT9B, NT9E, NT9F, NT8C3, NT8C6, NT8C9, NT8G1, NT8G2, NT8G3, NT8G5, NT8G6, NT8G8, NT8G9, NT8K2, NT8K3, NT8K6, NT8K9, NT8O3, NT8P1, NT8P2, NT8P3, NT9C1, NT9C4, NT9C7, NT9G1, NT9G4, NT9G7, NT9I1, NT9I2, NT9I3, NT9I4, NT9I5, NT9I6, NT9I7, NT9I8, NT9J1, NT9J2, NT9J3, NT9J4, NT9J5, NT9J6, NT9K1, NT9K4, NT9M1, NT9M2</t>
  </si>
  <si>
    <t>LQ1K, LQ1L, LQ1O, LQ1P, LQ1J2, LQ1J3, LQ1J5, LQ1J6, LQ1J8, LQ1J9, LQ1N2, LQ1N3, LQ1N5, LQ1N6, LQ1N8, LQ1N9, LQ4B2, LQ4B3, LQ4B5, LQ4B6, LQ4C1, LQ4C2, LQ4C3, LQ4C4, LQ4C5, LQ4C6, LQ4D1, LQ4D2, LQ4D3, LQ4D4, LQ4D5, LQ4D6</t>
  </si>
  <si>
    <t>Canberra UX Metro,
Canberra Outer S,
ACT West,
ACT South</t>
  </si>
  <si>
    <t>MW4H, MW4L, MW5A, MW5E, MW5I, MW4D7, MW4D8, MW4D9, MW4G1, MW4G2, MW4G3, MW4G5, MW4G6, MW4G8, MW4G9, MW4K2, MW4K3, MW4K5, MW4K6, MW4P3, MW4P6, MW5B4, MW5B7, MW5B8, MW5F1, MW5F2, MW5M1, MW5M2, MW5M4, MW5M5</t>
  </si>
  <si>
    <t>LY8L, LY8P, LY9I, LY9J, LY9K, LY9L, LY9M, LY9N, LY9O, LY9P, LZ2D, LZ2H, LZ3A, LZ3B, LZ3C, LZ3D, LZ3E, LZ3F, LZ3G, LZ3H, LY8H4, LY8H5, LY8H6, LY8H7, LY8H8, LY8H9, LY9E4, LY9E5, LY9E6, LY9E7, LY9E8, LY9E9, LY9F4, LY9F5, LY9F6, LY9F7, LY9F8, LY9F9, LY9G4, LY9G5, LY9G6, LY9G7, LY9G8, LY9G9, LY9H4, LY9H5, LY9H6, LY9H7, LY9H8, LY9H9, LZ2L1, LZ2L2, LZ2L3, LZ3I1, LZ3I2, LZ3I3, LZ3J1, LZ3J2, LZ3J3, LZ3K1, LZ3K2, LZ3K3, LZ3L1, LZ3L2, LZ3L3</t>
  </si>
  <si>
    <t>LY5C, LY5D, LY5G, LY5H, LY6A, LY6B, LY6E, LY6F, LY5K1, LY5K2, LY5K3, LY5K4, LY5K5, LY5K6, LY5L1, LY5L2, LY5L3, LY5L4, LY5L5, LY5L6, LY6I1, LY6I2, LY6I3, LY6I4, LY6I5, LY6I6, LY6J1, LY6J2, LY6J3, LY6J4, LY6J5, LY6J6</t>
  </si>
  <si>
    <t>Melbourne UX,
Melbourne Metro,
Melbourne Outer SW</t>
  </si>
  <si>
    <t>KX3K, KX3L, KX3O, KX3P, KX6A, KX6B, KX6C, KX6D, KX6E, KX6F, KX6G, KX6H, KX6I, KX6J, KX6K, KX6L, LX1I, LX1M, LX4A, KX3F8, KX3F9, KX3G7, KX3G8, KX3G9, KX3H7, KX3H8, KX3H9, KX3J2, KX3J3, KX3J5, KX3J6, KX3J8, KX3J9, KX3M5, KX3M6, KX3M8, KX3M9, KX3N2, KX3N3, KX3N4, KX3N5, KX3N6, KX3N7, KX3N8, KX3N9, KX5D2, KX5D3, KX5D5, KX5D6, KX5D8, KX5D9, KX5H2, KX5H3, KX5H5, KX5H6, KX5H8, KX5H9, KX5L2, KX5L3, KX5L5, KX5L6, KX5L8, KX5L9, LX1E7, LX1E8, LX1E9, LX1J1, LX1J4, LX1J5, LX1J7, LX1J8, LX1N1, LX1N2, LX1N4, LX1N5, LX1N6, LX1N7, LX1N8, LX1N9, LX4B1, LX4B4, LX4B7, LX4E1, LX4E2, LX4E3, LX4E4, LX4E5, LX4E6, LX4E7, LX4I1, LX4I4, LX4I7</t>
  </si>
  <si>
    <t>Perth UX,
Perth Metro</t>
  </si>
  <si>
    <t>BV1I, BV1J, BV1K, BV1L, BV1M, BV1N, BV1O, BV1P, BV2I, BV2J, BV2M, BV2N, BV4A, BV4B, BV4C, BV4D, BV4E, BV4F, BV4G, BV4H, BV4I, BV4J, BV4K, BV4L, BV5A, BV5B, BV5E, BV5F, BV5I, BV5J, BV1E7, BV1E8, BV1E9, BV1F7, BV1F8, BV1F9, BV1G7, BV1G8, BV1G9, BV1H7, BV1H8, BV1H9, BV2E7, BV2E8, BV2E9, BV2F7, BV2F8, BV2F9, BV4M1, BV4M2, BV4M3, BV4N1, BV4N2, BV4N3, BV4O1, BV4O2, BV4O3, BV4P1, BV4P2, BV4P3, BV5M1, BV5M2, BV5M3, BV5N1, BV5N2, BV5N3</t>
  </si>
  <si>
    <t>MV6, MW6, MW7, MW8, MW9, MV2P, MV3D, MV3H, MV3L, MV3M, MV3N, MV3O, MV3P, MV5D, MV5H, MV5L, MV5P, MV7L, MV7O, MV7P, MV8D, MV8H, MV8I, MV8J, MV8K, MV8L, MV8M, MV8N, MV8O, MV8P, MV9A, MV9B, MV9C, MW1A, MW1B, MW1C, MW1D, MW1E, MW1F, MW1G, MW1H, MW1I, MW1J, MW1K, MW1L, MW1M, MW1N, MW1O, MW2A, MW2B, MW2C, MW2D, MW2E, MW2F, MW2G, MW2H, MW2I, MW2J, MW2K, MW2L, MW2O, MW2P, MW3A, MW3E, MW3I, MW3M, MW3N, MW4A, MW4B, MW4C, MW4E, MW4F, MW4G, MW4I, MW4J, MW4K, MW4M, MW4N, MW4O, MW5C, MW5D, MW5G, MW5H, MW5K, MW5L, MW5O, MW5P, MX1C, MX1D, MX1H, MX2A, MX2B, MX2C, MX2D, MX2E, MX2F, MX2G, MX2H, MX3A, MX3B, MX3C, MX3D, MX3E, MX3F, MX3G, MX3H, NV1I, NV1J, NV1K, NV1L, NV1M, NV1N, NV1O, NV1P, NV2H, NV2I, NV2J, NV2K, NV2L, NV2M, NV2N, NV2O, NV2P, NV3E, NV3F, NV3G, NV3H, NV3I, NV3J, NV3K, NV3L, NV3M, NV3N, NV3O, NV3P, NV4A, NV4B, NV4C, NV4D, NV4E, NV4F, NV4G, NV4H, NV5A, NV5B, NV5C, NV5D, NV5E, NV5F, NV5G, NV5H, LW3L3, LW3L5, LW3L6, LW3L8, LW3L9, LW3P3, LW3P6, LW3P9, LW6D3, LW6D6, LW6D9, LW6H3, LW6H6, LW6H9, LW6L3, LW6L6, LW6L9, LW6P3, LW6P6, LW6P9, LW9D3, LW9D6, LW9D9, MV3G9, MV3K3, MV3K6, MV3K9, MV5G5, MV5G6, MV5G8, MV5G9, MV5K2, MV5K3, MV7K6, MV7K8, MV7K9, MV7N9, MV8E6, MV8E9, MV8F4, MV8F5, MV8F6, MV8F7, MV8F8, MV8F9, MV8G4, MV8G5, MV8G6, MV8G7, MV8G8, MV8G9, MV9D1, MV9D2, MV9D3, MV9D4, MV9D5, MV9D7, MV9D8, MV9E1, MV9E2, MV9E3, MV9F1, MV9F2, MV9F3, MV9G1, MV9G2, MV9G3, MV9H1, MV9H2, MW1P1, MW1P2, MW1P3, MW2M1, MW2M2, MW2M3, MW2N1, MW2N2, MW2N3, MW3B1, MW3B4, MW3B7, MW3F1, MW3F4, MW3F7, MW3J1, MW3J4, MW3J5, MW3J6, MW3J7, MW3J8, MW3J9, MW3O4, MW3O5, MW3O6, MW3O7, MW3O8, MW3O9, MW3P4, MW3P5, MW3P6, MW3P7, MW3P8, MW3P9, MW4P4, MW4P5, MW4P6, MW4P7, MW4P8, MW4P9, MW5M4, MW5M5, MW5M6, MW5M7, MW5M8, MW5M9, MW5N4, MW5N5, MW5N6, MW5N7, MW5N8, MW5N9, NV2D7, NV2D8, NV2D9, NV4I1, NV4I2, NV4I3, NV4I4, NV4I7, NV4J1, NV4J2, NV4J3, NV4K1, NV4K2, NV4K3, NV4L1, NV4L2, NV4L3, NV4M1, NV4M4, NV4M7, NV5I1, NV5I2, NV5I3, NV5J1, NV5J2, NV5J3, NV5K1, NV5K2, NV5K3, NV5L1, NV5L2, NV5L3, NV7A1, NW1M4, NW1M5, NW1M6, NW1M7, NW1M8, NW1M9, NW1N4, NW1N5, NW1N6, NW1N7, NW1N8, NW1N9, NW1O4, NW1O5, NW1O6, NW1O7, NW1O8, NW1O9, NW1P4, NW1P5, NW1P6, NW1P7, NW1P8, NW1P9</t>
  </si>
  <si>
    <t>Canberra UX Outer E,
Canberra UX Outer W,
Canberra Outer NW,
Canberra Outer NE,
Canberra Outer SW,
Canberra Outer SE,
Sydney UX S,
Sydney Outer SE,
Sydney Outer E,
Sydney Outer N,
NSW/ACT Urban Fringe,
Rural NSW Mount Seaview</t>
  </si>
  <si>
    <t>MV6, MW1, MW2, MW6, MW7, MW8, MW9, MV2P, MV3M, MV3N, MV5D, MV5H, MV5L, MV5P, MV7L, MV7O, MV7P, MV8D, MV8H, MV8I, MV8J, MV8K, MV8L, MV8M, MV8N, MV8O, MV8P, MV9A, MV9B, MV9C, MV9E, MV9F, MV9I, MV9J, MV9M, MV9N, MW3A, MW3B, MW3E, MW3F, MW3I, MW3J, MW3K, MW3L, MW3M, MW3N, MW3O, MW3P, MW4A, MW4B, MW4C, MW4E, MW4F, MW4I, MW4J, MW4M, MW4N, MW4O, MW5C, MW5D, MW5G, MW5H, MW5J, MW5K, MW5L, MW5N, MW5O, MW5P, MX2A, MX2B, MX2C, MX2D, MX3A, MX3B, MX3C, MX3D, NV1I, NV1J, NV1K, NV1L, NV1M, NV1N, NV1O, NV1P, NV2E, NV2F, NV2G, NV2H, NV2I, NV2J, NV2K, NV2L, NV2M, NV2N, NV2O, NV2P, NV3E, NV3F, NV3G, NV3H, NV3I, NV3J, NV3K, NV3L, NV3M, NV3N, NV3O, NV3P, NV4A, NV4B, NV4C, NV4D, NV4E, NV4F, NV4G, NV4H, NV4I, NV4J, NV4K, NV5A, NV5B, NV5C, NV5D, NV5E, NV5F, NV5G, NV5H, NV5K, NV5L, NV5O, NV5P, NW1E, NW1F, NW1G, NW1H, NW1I, NW1J, NW1K, NW1L, NW1M, NW1N, NW1O, NW1P, LW3L3, LW3L5, LW3L6, LW3L8, LW3L9, LW3P3, LW3P6, LW3P9, LW6D3, LW6D6, LW6D9, LW6H3, LW6H6, LW6H9, LW6L3, LW6L6, LW6L9, LW6P3, LW6P6, LW6P9, MV3O4, MV3O5, MV3O6, MV3O7, MV3O8, MV3O9, MV3P2, MV3P3, MV3P4, MV3P5, MV3P6, MV3P7, MV3P8, MV3P9, MV5G5, MV5G6, MV5G8, MV5G9, MV5K2, MV5K3, MV7K6, MV7K8, MV7K9, MV7N9, MV8E6, MV8E9, MV8F4, MV8F5, MV8F6, MV8F7, MV8F8, MV8F9, MV8G4, MV8G5, MV8G6, MV8G7, MV8G8, MV8G9, MV9D1, MV9D2, MV9D3, MV9D4, MV9D5, MV9D7, MV9D8, MV9G1, MV9G2, MV9G3, MV9H1, MV9H2, MW3D9, MW3G4, MW3G5, MW3G6, MW3G7, MW3G8, MW3G9, MW3H2, MW3H3, MW3H4, MW3H5, MW3H6, MW3H7, MW3H8, MW3H9, MW4D1, MW4D2, MW4D3, MW4D4, MW4D5, MW4D6, MW4G4, MW4G7, MW4K1, MW4K4, MW4K7, MW4K8, MW4K9, MW4P1, MW4P2, MW4P4, MW4P5, MW4P7, MW4P8, MW4P9, MW5B1, MW5B2, MW5B3, MW5B5, MW5B6, MW5B9, MW5F3, MW5F4, MW5F5, MW5F6, MW5F7, MW5F8, MW5F9, MW5M3, MW5M6, MW5M7, MW5M8, MW5M9, NV4L1, NV4L2, NV4L3, NV4M1, NV4M2, NV4M3, NV4M4, NV4M7, NV4N1, NV4N2, NV4N3, NV4O1, NV4O2, NV5I1, NV5I2, NV5I3, NV5J1, NV5J2, NV5J3, NV5J5, NV5J6, NV5J8, NV5J9, NV5N2, NV5N3, NV5N5, NV5N6, NV5N8, NV5N9, NV7A1, NW1A7, NW1A8, NW1A9, NW1B7, NW1B8, NW1B9, NW1C7, NW1C8, NW1C9, NW1D7, NW1D8, NW1D9</t>
  </si>
  <si>
    <t>Queensland Urban Fringe</t>
  </si>
  <si>
    <t>NT2P, NT3M, NT3N, NT3O, NT3P, NT4G, NT4H, NT4K, NT4L, NT4O, NT4P, NT5D, NT5E, NT5F, NT5G, NT5H, NT5I, NT5J, NT5K, NT5L, NT5M, NT5N, NT6A, NT6B, NT6C, NT6D, NT6E, NT6F, NT6G, NT6H, NT6I, NT6J, NT6K, NT6L, NT7C, NT7D, NT7F, NT7I, NT7J, NT7N, NT8A, NT8B, NU2A, NU2B, NU2E, NU2F, NU2G, NU2L, NU2P, NU3M, NU3N, NU3O, NU3P, NU6A, NU6B, NU6C, NU6D, NT2O3, NT2O5, NT2O6, NT2O8, NT2O9, NT4C6, NT4C9, NT4D4, NT4D5, NT4D6, NT4D7, NT4D8, NT4D9, NT5A4, NT5A5, NT5A6, NT5A7, NT5A8, NT5A9, NT5B4, NT5B5, NT5B6, NT5B7, NT5B8, NT5B9, NT5C2, NT5C3, NT5C4, NT5C5, NT5C6, NT5C7, NT5C8, NT5C9, NT5O1, NT5O2, NT5O3, NT5P1, NT5P2, NT5P3, NT6M1, NT6M2, NT6M3, NT6N1, NT6N2, NT6N3, NT6O1, NT6O2, NT6O3, NT6P1, NT6P2, NT6P3, NT7A6, NT7A8, NT7A9, NT7B2, NT7B3, NT7B4, NT7B5, NT7B6, NT7B7, NT7B8, NT7B9, NT7E2, NT7E3, NT7E4, NT7E5, NT7E6, NT7E7, NT7E8, NT7E9, NT7G1, NT7G4, NT7G7, NT7K1, NT7K4, NT7K7, NT7M1, NT7M2, NT7M3, NT7M5, NT7M6, NT7M9, NT7O1, NT7O4, NT7O7, NT7O8, NT7O9, NT7P7, NT7P8, NT7P9, NT8M7, NT8M8, NT8M9, NT8N7, NT8N8, NT8N9, NU1B2, NU1B3, NU1B5, NU1B6, NU1C1, NU1C2, NU1C3, NU1C4, NU1C5, NU1C6, NU1D1, NU1D2, NU1D3, NU1D4, NU1D5, NU1D6, NU1D9, NU1H3, NU2C4, NU2C5, NU2C6, NU2C7, NU2C8, NU2C9, NU2D4, NU2D7, NU2H1, NU2H4, NU2H5, NU2H6, NU2H7, NU2H8, NU2H9, NU2J3, NU2K1, NU2K2, NU2K3, NU3E4, NU3E7, NU3I1, NU3I4, NU3I5, NU3I6, NU3I7, NU3I8, NU3I9, NU3J4, NU3J5, NU3J6, NU3J7, NU3J8, NU3J9, NU3K4, NU3K5, NU3K6, NU3K7, NU3K8, NU3K9, NU3L4, NU3L5, NU3L6, NU3L7, NU3L8, NU3L9, NU5D1, NU5D2, NU5D3, NU6E1, NU6E2, NU6E3, NU6E4, NU6E5, NU6E6, NU6F1, NU6F2, NU6F3, NU6F4, NU6F5, NU6F6, NU6G1, NU6G2, NU6G3, NU6G4, NU6G5, NU6G6, NU6H1, NU6H2, NU6H3, NU6H4, NU6H5, NU6H6</t>
  </si>
  <si>
    <t>Brisbane UX E,
Gold Coast UX,
Brisbane Outer N,
Brisbane Outer S,
Toowoomba,
Queensland Urban Fringe</t>
  </si>
  <si>
    <t>NT6, NU3, NT2P, NT3M, NT3N, NT3O, NT3P, NT4G, NT4H, NT4K, NT4L, NT4O, NT4P, NT5D, NT5E, NT5F, NT5G, NT5H, NT5I, NT5J, NT5K, NT5L, NT5M, NT5N, NT5O, NT5P, NT7C, NT7D, NT7F, NT7G, NT7H, NT7I, NT7J, NT7K, NT7L, NT7N, NT7O, NT7P, NT8A, NT8B, NT8E, NT8F, NT8I, NT8J, NT8M, NT8N, NT9D, NT9H, NT9L, NT9N, NT9O, NT9P, NU2A, NU2B, NU2C, NU2D, NU2E, NU2F, NU2G, NU2H, NU2L, NU2P, NU6A, NU6B, NU6C, NU6D, NT2O3, NT2O5, NT2O6, NT2O8, NT2O9, NT4C6, NT4C9, NT4D4, NT4D5, NT4D6, NT4D7, NT4D8, NT4D9, NT5A4, NT5A5, NT5A6, NT5A7, NT5A8, NT5A9, NT5B4, NT5B5, NT5B6, NT5B7, NT5B8, NT5B9, NT5C2, NT5C3, NT5C4, NT5C5, NT5C6, NT5C7, NT5C8, NT5C9, NT7A6, NT7A8, NT7A9, NT7B2, NT7B3, NT7B4, NT7B5, NT7B6, NT7B7, NT7B8, NT7B9, NT7E2, NT7E3, NT7E4, NT7E5, NT7E6, NT7E7, NT7E8, NT7E9, NT7M1, NT7M2, NT7M3, NT7M5, NT7M6, NT7M9, NT8C1, NT8C2, NT8C4, NT8C5, NT8C7, NT8C8, NT8G4, NT8G7, NT8K1, NT8K4, NT8K5, NT8K7, NT8K8, NT8O1, NT8O2, NT8O4, NT8O5, NT8O6, NT8O7, NT8O8, NT8O9, NT8P4, NT8P5, NT8P6, NT8P7, NT8P8, NT8P9, NT9C2, NT9C3, NT9C5, NT9C6, NT9C8, NT9C9, NT9G2, NT9G3, NT9G5, NT9G6, NT9G8, NT9G9, NT9I9, NT9J7, NT9J8, NT9J9, NT9K2, NT9K3, NT9K5, NT9K6, NT9K7, NT9K8, NT9K9, NT9M3, NT9M4, NT9M5, NT9M6, NT9M7, NT9M8, NT9M9, NU1B2, NU1B3, NU1B5, NU1B6, NU1C1, NU1C2, NU1C3, NU1C4, NU1C5, NU1C6, NU1D1, NU1D2, NU1D3, NU1D4, NU1D5, NU1D6, NU1D9, NU1H3, NU2J3, NU2K1, NU2K2, NU2K3, NU5D1, NU5D2, NU5D3, NU6E1, NU6E2, NU6E3, NU6E4, NU6E5, NU6E6, NU6F1, NU6F2, NU6F3, NU6F4, NU6F5, NU6F6, NU6G1, NU6G2, NU6G3, NU6G4, NU6G5, NU6G6, NU6H1, NU6H2, NU6H3, NU6H4, NU6H5, NU6H6</t>
  </si>
  <si>
    <t>SA Urban Fringe,
Rural Vic W</t>
  </si>
  <si>
    <t>IW2, IW5, IW7, IW8, IW9, JW4, IV8K, IV8L, IV8N, IV8O, IV8P, IV9F, IV9I, IV9J, IV9K, IV9L, IV9M, IV9N, IV9O, IV9P, IW1P, IW3A, IW3B, IW3C, IW3D, IW4D, IW4G, IW4H, IW4K, IW4L, IW4N, IW4O, IW4P, IW6I, IW6J, IW6K, IW6L, IW6M, IW6N, IW6O, IW6P, JV7M, JV7N, JV7O, JV7P, JV8M, JW1A, JW1B, JW1C, JW1D, JW1F, JW1G, JW1H, JW1J, JW1K, JW1L, JW1N, JW1O, JW1P, JW2A, JW2B, JW2C, JW2E, JW2F, JW2G, JW2H, JW2I, JW2J, JW2K, JW2M, JW2N, JW2O, JW5A, JW5B, JW5C, JW5E, JW5F, JW5I, JW5J, JW5M, JW7A, JW7B, JW7C, JW7D, JW7E, JW7F, JW7G, JW7I, JW8A, IV8H9, IV8J8, IV8J9, IV9E3, IV9E4, IV9E5, IV9E6, IV9E7, IV9E8, IV9E9, IV9G1, IV9G2, IV9G4, IV9G5, IV9G6, IV9G7, IV9G8, IV9G9, IW1L6, IW1L9, IW3E1, IW3E2, IW3E3, IW3E4, IW3E7, IW3F1, IW3F2, IW3F3, IW3G1, IW3G2, IW3G3, IW3H1, IW3H2, IW3H3, IW3I1, IW3I4, IW3I7, IW3M1, IW3M4, IW3M7, IW6A1, IW6A4, IW6A7, IW6E1, IW6E4, IW6E7, JV7I7, JV7I8, JV7I9, JV7J7, JV7J8, JV7J9, JV7K7, JV7K8, JV7K9, JV7L7, JV7L8, JV7L9, JV8I7, JV8I8, JV8I9, JV8N1, JV8N4, JV8N5, JV8N6, JV8N7, JV8N8, JV8N9, JV8O7, JW1E1, JW1E2, JW1E3, JW1E5, JW1E6, JW1E8, JW1E9, JW1I2, JW1I3, JW1I5, JW1I6, JW1I8, JW1I9, JW1M2, JW1M3, JW1M5, JW1M6, JW1M7, JW1M8, JW1M9, JW2D1, JW2D2, JW2D4, JW2D5, JW2D6, JW2D7, JW2D8, JW2D9, JW2L1, JW2L2, JW2L3, JW2L4, JW2L5, JW2L6, JW3A7, JW3E1, JW5N1, JW5N2, JW5N4, JW5N5, JW5N7, JW5N8, JW8B1, JW8B2, JW8B4</t>
  </si>
  <si>
    <t>Adelaide Outer N, 
Adelaide Outer S, 
SA Urban Fringe</t>
  </si>
  <si>
    <t>IW2, IW5, IW7, IW8, IW9, JW1, JW4, IV8K, IV8L, IV8N, IV8O, IV8P, IV9F, IV9I, IV9J, IV9K, IV9L, IV9M, IV9N, IV9O, IV9P, IW1P, IW3A, IW3B, IW3C, IW3D, IW3G, IW3H, IW4D, IW4G, IW4H, IW4K, IW4L, IW4N, IW4O, IW4P, IW6H, IW6I, IW6J, IW6K, IW6L, IW6M, IW6N, IW6O, IW6P, JV7M, JV7N, JV7O, JV7P, JV8M, JW2A, JW2B, JW2C, JW2E, JW2F, JW2G, JW2H, JW2I, JW2J, JW2K, JW2M, JW2N, JW2O, JW5A, JW5B, JW5C, JW5E, JW5F, JW5I, JW5J, JW5M, JW7A, JW7B, JW7C, JW7D, JW7E, JW7F, JW7G, JW7I, JW8A, IV8H9, IV8J8, IV8J9, IV9E3, IV9E4, IV9E5, IV9E6, IV9E7, IV9E8, IV9E9, IV9G1, IV9G2, IV9G4, IV9G5, IV9G6, IV9G7, IV9G8, IV9G9, IW1L6, IW1L9, IW3E1, IW3E2, IW3E3, IW3E4, IW3E7, IW3F1, IW3F2, IW3F3, IW3F6, IW3I1, IW3I4, IW3I7, IW3L1, IW3L2, IW3L3, IW3L5, IW3L6, IW3L8, IW3L9, IW3M1, IW3M4, IW3M7, IW6A1, IW6A4, IW6A7, IW6D7, IW6D8, IW6D9, IW6E1, IW6E4, IW6E5, IW6E6, IW6E7, IW6E8, IW6E9, IW6F4, IW6F5, IW6F6, IW6F7, IW6F8, IW6F9, IW6G4, IW6G5, IW6G6, IW6G7, IW6G8, IW6G9, JV7I7, JV7I8, JV7I9, JV7J7, JV7J8, JV7J9, JV7K7, JV7K8, JV7K9, JV7L7, JV7L8, JV7L9, JV8I7, JV8I8, JV8I9, JV8N1, JV8N4, JV8N5, JV8N6, JV8N7, JV8N8, JV8N9, JV8O7, JW2D1, JW2D2, JW2D4, JW2D5, JW2D6, JW2D7, JW2D8, JW2D9, JW2L1, JW2L2, JW2L3, JW2L4, JW2L5, JW2L6, JW5N1, JW5N2, JW5N4, JW5N5, JW5N7, JW5N8, JW8B1, JW8B2, JW8B4</t>
  </si>
  <si>
    <t>Melbourne Outer SW, 
Victoria Urban Fringe, 
Bass Strait</t>
  </si>
  <si>
    <t>KX5, KX8, KX9, LX5, LX7, LX8, KW7L, KW7O, KW7P, KW8B, KW8C, KW8D, KW8E, KW8F, KW8G, KW8I, KW8J, KW8K, KW8M, KW8N, KW8O, KW9A, KW9B, KW9C, KW9D, KW9H, KW9L, KW9P, KX1C, KX1D, KX1G, KX1H, KX1K, KX1L, KX1O, KX1P, KX2A, KX2B, KX2E, KX2F, KX2I, KX2J, KX2M, KX2N, KX3D, KX4C, KX4D, KX4G, KX4H, KX4J, KX4K, KX4L, KX4N, KX4O, KX4P, KX6M, KX6N, KX6O, KX6P, LW7A, LW7E, LW7F, LW7I, LW7J, LW7K, LW7M, LW7N, LW7O, LW7P, LX1A, LX1B, LX1C, LX1D, LX1F, LX1G, LX1H, LX1L, LX1P, LX2A, LX2E, LX2I, LX2M, LX2N, LX2O, LX4D, LX4G, LX4H, LX4K, LX4L, LX4M, LX4N, LX4O, LX4P, LX6A, LX6E, LX6I, LX6M, KW5P8, KW5P9, KW6M7, KW6M8, KW6M9, KW6N7, KW6N8, KW6N9, KW6O7, KW6O8, KW6O9, KW6P7, KW6P8, KW6P9, KW7D9, KW7H3, KW7H5, KW7H6, KW7H8, KW7H9, KW7K5, KW7K6, KW7K8, KW7K9, KW8A2, KW8A3, KW8A4, KW8A5, KW8A6, KW8A7, KW8A8, KW8A9, KW8H1, KW8H2, KW8H3, KW8H4, KW8H5, KW8H7, KW8H8, KW8L1, KW8L2, KW8L4, KW8L5, KW8L7, KW8L8, KW8P1, KW8P2, KW8P4, KW8P5, KW8P7, KW8P8, KW9E1, KW9E2, KW9E3, KW9F1, KW9F2, KW9F3, KW9G1, KW9G2, KW9G3, KW9G6, KW9G9, KW9K3, KW9K6, KW9K9, KW9O3, KW9O6, KW9O9, KX1J9, KX1N3, KX1N6, KX1N9, KX2C1, KX2C2, KX2C3, KX2C4, KX2C5, KX2C6, KX2D1, KX2D2, KX2D4, KX2D5, KX2O7, KX2O8, KX2O9, KX2P7, KX2P8, KX2P9, KX3C3, KX3C6, KX3C9, KX3G3, KX3H1, KX3H2, KX3H3, KX4B3, KX4B6, KX4B9, KX4F3, KX4F5, KX4F6, KX4F7, KX4F8, KX4F9, LW4M7, LW4M8, LW4M9, LW7B1, LW7B4, LW7B5, LW7B7, LW7B8, LW7B9, LW7C7, LW7C8, LW7G1, LW7G2, LW7G4, LW7G5, LW7G6, LW7G7, LW7G8, LW7G9, LW7H7, LW7L1, LW7L2, LW7L4, LW7L5, LW7L7, LW7L8, LW8M4, LW8M5, LW8M7, LW8M8, LW8M9, LX1E1, LX1E2, LX1E3, LX1E5, LX1E6, LX1J2, LX1J3, LX1K1, LX1K2, LX1K3, LX1K5, LX1K6, LX1K8, LX1K9, LX2P4, LX2P5, LX2P6, LX2P7, LX2P8, LX2P9, LX3M7, LX3M8, LX3M9, LX4F3, LX4F6, LX4F9, LX4J3, LX4J6, LX4J9, LX6B4, LX6B7, LX6F1, LX6F4, LX6F7, LX6J1, LX6J4, LX6J7, LX6N1, LX6N4</t>
  </si>
  <si>
    <t>Melbourne Outer E, 
Melbourne Outer NW, 
Melbourne Outer N, 
Melbourne Outer W, 
Victoria Urban Fringe, 
Bendigo/Ballarat</t>
  </si>
  <si>
    <t>KW9, KX2, LX5, KW7L, KW7O, KW7P, KW8B, KW8C, KW8D, KW8E, KW8F, KW8G, KW8H, KW8I, KW8J, KW8K, KW8L, KW8M, KW8N, KW8O, KW8P, KX1C, KX1D, KX1G, KX1H, KX1K, KX1L, KX1O, KX1P, KX3A, KX3B, KX3C, KX3D, KX3E, KX3I, KX4C, KX4D, KX4G, KX4H, KX4J, KX4K, KX4L, KX4N, KX4O, KX4P, KX5A, KX5B, KX5C, KX5E, KX5F, KX5G, KX5I, KX5J, KX5K, KX5M, KX5N, KX5O, KX5P, KX6M, KX6N, KX6O, KX6P, KX8A, KX8B, KX8C, KX8D, KX8E, KX8F, KX8G, KX8H, KX9A, KX9B, KX9C, KX9D, KX9E, KX9F, KX9G, KX9H, LW7A, LW7E, LW7F, LW7I, LW7J, LW7K, LW7M, LW7N, LW7O, LW7P, LX1A, LX1B, LX1C, LX1D, LX1F, LX1G, LX1H, LX1K, LX1L, LX1O, LX1P, LX2A, LX2E, LX2I, LX2M, LX2N, LX2O, LX4C, LX4D, LX4F, LX4G, LX4H, LX4J, LX4K, LX4L, LX4M, LX4N, LX4O, LX4P, LX6A, LX6E, LX6I, LX6M, LX7A, LX7B, LX7C, LX7D, LX7E, LX7F, LX7G, LX7H, LX8A, LX8B, LX8C, LX8D, LX8E, LX8F, LX8G, LX8H, KW5P8, KW5P9, KW6M7, KW6M8, KW6M9, KW6N7, KW6N8, KW6N9, KW6O7, KW6O8, KW6O9, KW6P7, KW6P8, KW6P9, KW7D9, KW7H3, KW7H5, KW7H6, KW7H8, KW7H9, KW7K5, KW7K6, KW7K8, KW7K9, KW8A2, KW8A3, KW8A4, KW8A5, KW8A6, KW8A7, KW8A8, KW8A9, KX1J9, KX1N3, KX1N6, KX1N9, KX3F1, KX3F2, KX3F3, KX3F4, KX3F5, KX3F6, KX3F7, KX3G1, KX3G2, KX3G3, KX3G4, KX3G5, KX3G6, KX3H1, KX3H2, KX3H3, KX3H4, KX3H5, KX3H6, KX3J1, KX3J4, KX3J7, KX3M1, KX3M2, KX3M3, KX3M4, KX3M7, KX3N1, KX4B3, KX4B6, KX4B9, KX4F3, KX4F5, KX4F6, KX4F7, KX4F8, KX4F9, KX5D1, KX5D4, KX5D7, KX5H1, KX5H4, KX5H7, KX5L1, KX5L4, KX5L7, LW4M7, LW4M8, LW4M9, LW7B1, LW7B4, LW7B5, LW7B7, LW7B8, LW7B9, LW7C7, LW7C8, LW7G1, LW7G2, LW7G4, LW7G5, LW7G6, LW7G7, LW7G8, LW7G9, LW7H7, LW7L1, LW7L2, LW7L4, LW7L5, LW7L7, LW7L8, LW8M4, LW8M5, LW8M7, LW8M8, LW8M9, LX1E1, LX1E2, LX1E3, LX1E4, LX1E5, LX1E6, LX1J2, LX1J3, LX1J6, LX1J9, LX1N3, LX2P4, LX2P5, LX2P6, LX2P7, LX2P8, LX2P9, LX3M7, LX3M8, LX3M9, LX4B2, LX4B3, LX4B5, LX4B6, LX4B8, LX4B9, LX4E8, LX4E9, LX4I2, LX4I3, LX4I5, LX4I6, LX4I8, LX4I9, LX6B4, LX6B7, LX6F1, LX6F4, LX6F7, LX6J1, LX6J4, LX6J7, LX6N1, LX6N4</t>
  </si>
  <si>
    <t>WA Regional SW, 
WA Regional CW</t>
  </si>
  <si>
    <t>AU9, AV9, AW3, BU7, BU8, BV7, BV8, BW1, BW2, BW5, AU6I, AU6J, AU6K, AU6L, AU6M, AU6N, AU6O, AU6P, BU4H, BU4I, BU4J, BU4K, BU4L, BU4M, BU4N, BU4O, BU4P, BU5E, BU5F, BU5G, BU5H, BU5I, BU5J, BU5K, BU5L, BU5M, BU5N, BU5O, BU5P, BU9A, BU9B, BU9E, BU9F, BU9I, BU9J, BU9M, BU9N, BV1A, BV1B, BV1C, BV1D, BV2A, BV2B, BV2C, BV2D, BV2G, BV2H, BV2K, BV2L, BV2O, BV2P, BV3A, BV3B, BV3E, BV3F, BV3I, BV3J, BV3M, BV3N, BV5C, BV5D, BV5G, BV5H, BV5K, BV5L, BV5O, BV5P, BV6A, BV6B, BV6E, BV6F, BV6I, BV6J, BV6M, BV6N, BV9A, BV9B, BV9E, BV9F, BV9I, BV9J, BV9M, BV9N, BW3A, BW6A, BW6E, BW6I, BW6M, BV1E1, BV1E2, BV1E3, BV1E4, BV1E5, BV1E6, BV1F1, BV1F2, BV1F3, BV1F4, BV1F5, BV1F6, BV1G1, BV1G2, BV1G3, BV1G4, BV1G5, BV1G6, BV1H1, BV1H2, BV1H3, BV1H4, BV1H5, BV1H6, BV2E1, BV2E2, BV2E3, BV2E4, BV2E5, BV2E6, BV2F1, BV2F2, BV2F3, BV2F4, BV2F5, BV2F6, BV3C1, BV3C2, BV3C4, BV3C5, BV3C7, BV3C8, BV3G1, BV3G2, BV3G4, BV3G5, BV4M4, BV4M5, BV4M6, BV4M7, BV4M8, BV4M9, BV4N4, BV4N5, BV4N6, BV4N7, BV4N8, BV4N9, BV4O4, BV4O5, BV4O6, BV4O7, BV4O8, BV4O9, BV4P4, BV4P5, BV4P6, BV4P7, BV4P8, BV4P9, BV5M4, BV5M5, BV5M6, BV5M7, BV5M8, BV5M9, BV5N4, BV5N5, BV5N6, BV5N7, BV5N8, BV5N9, BV9C1, BV9C2, BV9C4, BV9C5, BV9C7, BV9C8, BV9G1, BV9G2, BV9G4, BV9G5, BV9G7, BV9G8, BW3M4, BW3M7, BW3M8</t>
  </si>
  <si>
    <t>WA Regional CW</t>
  </si>
  <si>
    <t>AU9, BU7, BU8, AU6I, AU6J, AU6K, AU6L, AU6M, AU6N, AU6O, AU6P, BU4H, BU4I, BU4J, BU4K, BU4L, BU4M, BU4N, BU4O, BU4P, BU5E, BU5F, BU5G, BU5H, BU5I, BU5J, BU5K, BU5L, BU5M, BU5N, BU5O, BU5P, BU9A, BU9B, BU9E, BU9F, BU9I, BU9J, BU9M, BU9N</t>
  </si>
  <si>
    <t>MS6A, MS6B, MS6C, MS6D, MS6E, MS6F, MS6G, MS6H, MS6I, MS6J, MS6K, MS6L</t>
  </si>
  <si>
    <t>LQ7, LR1, LR4, LR5, LR6, LR7, LR8, LR9, MR1, MR4, MR5, MR7, MR8, MR9, MS1, MS2, MS3, MS4, MS5, MS7, MS8, MS9, NS4, LQ8A, LQ8B, LQ8C, LQ8D, LQ8E, LQ8F, LQ8G, LQ8H, LQ8I, LQ8J, LQ8K, LQ8L, LQ8M, LR2A, LR2E, LR2I, LR2M, LR2N, LR2O, LR2P, LR3B, LR3C, LR3D, LR3F, LR3G, LR3H, LR3J, LR3K, LR3L, LR3M, LR3N, LR3O, LR3P, MS6M, MS6N, MS6O, MS6P, NS7A, NS7B, NS7C, NS7D, NS7E, NS7F, NS7G, NS7H, NS8A, NS8B, NS8C, NS8D, NS8E, NS8F, NS8G, NS8H, NS9A, NS9B, NS9C, NS9D, NS9E, NS9F, NS9G, NS9H, LQ8N1, LQ8N2, LQ8N3, LQ8N4, LQ8N5, LQ8N6, LQ8N7, LQ8O1, LQ8O2, LQ8O3, LQ8O4, LQ8O5, LQ8O6, LQ8P1, LQ8P2, LQ8P3, LQ8P4, LQ8P5, LQ8P6, LR2B1, LR2B4, LR2B7, LR2F1, LR2F4, LR2F7, LR2J1, LR2J4, LR2J7, LR2J8, LR2J9, LR2K7, LR2K8, LR2K9, LR2L7, LR2L8, LR2L9, LR3A3, LR3A6, LR3A9, LR3E3, LR3E6, LR3E9, LR3I3, LR3I6, LR3I7, LR3I8, LR3I9</t>
  </si>
  <si>
    <t>Rural Central QLD, 
Rockhampton, 
Townsville</t>
  </si>
  <si>
    <t>LR, MS, LQ7, LQ8, MR1, MR4, MR5, MR7, MR8, MR9, NS4, NS7A, NS7B, NS7C, NS7D, NS7E, NS7F, NS7G, NS7H, NS8A, NS8B, NS8C, NS8D, NS8E, NS8F, NS8G, NS8H, NS9A, NS9B, NS9C, NS9D, NS9E, NS9F, NS9G, NS9H</t>
  </si>
  <si>
    <t>MT1, MT2, MT3, MT6, MT7, MT8, MT9, MU1, MU2, MU3, MU4, MU7, MU8, MU9, NT1, NU4, NU8, NU9, MT4A, MT4B, MT4C, MT4D, MT4E, MT4I, MT4M, MT4N, MT5A, MT5B, MT5C, MT5D, MT5F, MT5G, MT5H, MT5J, MT5K, MT5L, MT5N, MT5O, MT5P, MU5A, MU5B, MU5E, MU5F, MU5I, MU5J, MU5M, MU5N, MU5O, MU5P, MU6B, MU6C, MU6D, MU6F, MU6G, MU6H, MU6J, MU6K, MU6L, MU6M, MU6N, MU6O, MU6P, MV1A, MV1B, MV1C, MV1D, MV1E, MV1F, MV1G, MV1H, MV2A, MV2B, MV2C, MV2D, MV2E, MV2F, MV2G, MV2H, MV3A, MV3B, MV3C, MV3E, MV3F, NS7I, NS7J, NS7K, NS7L, NS7M, NS7N, NS7O, NS7P, NS8I, NS8J, NS8K, NS8L, NS8M, NS8N, NS8O, NS8P, NS9I, NS9J, NS9K, NS9L, NS9M, NS9N, NS9O, NS9P, NT2A, NT2B, NT2C, NT2D, NT2E, NT2F, NT2G, NT2H, NT2I, NT2J, NT2K, NT2L, NT2M, NT2N, NT3A, NT3B, NT3C, NT3D, NT3E, NT3F, NT3G, NT3H, NT3I, NT3J, NT3K, NT3L, NT4A, NT4B, NT4E, NT4F, NT4I, NT4J, NT4M, NT4N, NU1A, NU1E, NU1F, NU1G, NU1I, NU1J, NU1K, NU1L, NU1M, NU1N, NU1O, NU1P, NU2I, NU2M, NU2N, NU2O, NU5A, NU5B, NU5C, NU5E, NU5F, NU5G, NU5H, NU5I, NU5J, NU5K, NU5L, NU5M, NU5N, NU5O, NU5P, NU6I, NU6J, NU6K, NU6L, NU6M, NU6N, NU6O, NU6P, NU7A, NU7B, NU7C, NU7D, NU7E, NU7F, NU7G, NU7H, NU7I, NU7J, NU7L, NU7M, NU7N, NU7O, NU7P, NV1A, NV1B, NV1C, NV1D, NV1E, NV1F, NV1G, NV1H, NV2A, NV2B, NV2C, NV2E, NV2F, NV2G, NV3A, NV3B, NV3C, NV3D, MT4F1, MT4F2, MT4F3, MT4F4, MT4F5, MT4F6, MT4F7, MT4F8, MT4G1, MT4J1, MT4J2, MT4J4, MT4J5, MT4J7, MT4J8, MT4J9, MT4O4, MT4O5, MT4O7, MT4O8, MT4O9, MT4P6, MT4P7, MT4P8, MT4P9, MT5E1, MT5E2, MT5E3, MT5E5, MT5E6, MT5E8, MT5E9, MT5I3, MT5I6, MT5I8, MT5I9, MT5M2, MT5M3, MT5M4, MT5M5, MT5M6, MT5M7, MT5M8, MT5M9, MU5C1, MU5C2, MU5C3, MU5C4, MU5C5, MU5C6, MU5C7, MU5D1, MU5D2, MU5D3, MU5D4, MU5D5, MU5D6, MU5K7, MU6A1, MU6A2, MU6A3, MU6A4, MU6A5, MU6A6, MU6A8, MU6A9, MU6E3, MU6E6, MU6E9, MU6I3, MU6I6, MU6I8, MU6I9, MV3G1, MV3G2, MV3G3, MV3G4, MV3G5, MV3G6, MV3G7, MV3G8, MV3J2, MV3J3, MV3J5, MV3J6, MV3J9, MV3K1, MV3K2, MV3K4, MV3K5, MV3K7, MV3K8, NT2O1, NT2O2, NT2O4, NT2O7, NT4C1, NT4C2, NT4C3, NT4C4, NT4C5, NT4C7, NT4C8, NT4D1, NT4D2, NT4D3, NT5A1, NT5A2, NT5A3, NT5B1, NT5B2, NT5B3, NT5C1, NT7A1, NT7A2, NT7A3, NT7A4, NT7A5, NT7A7, NT7B1, NT7E1, NT7M4, NT7M7, NT7M8, NU1B1, NU1B4, NU1B7, NU1B8, NU1B9, NU1C7, NU1C8, NU1C9, NU1D7, NU1D8, NU1H1, NU1H2, NU1H4, NU1H5, NU1H6, NU1H7, NU1H8, NU1H9, NU2J1, NU2J2, NU2J4, NU2J5, NU2J6, NU2J7, NU2J8, NU2J9, NU2K4, NU2K5, NU2K6, NU2K7, NU2K8, NU2K9, NU5D4, NU5D5, NU5D6, NU5D7, NU5D8, NU5D9, NU6E7, NU6E8, NU6E9, NU6F7, NU6F8, NU6F9, NU6G7, NU6G8, NU6G9, NU6H7, NU6H8, NU6H9, NU7K1, NU7K2, NU7K3, NU7K5, NU7K6, NU7K7, NU7K8, NU7K9, NV2D1, NV2D2, NV2D3, NV2D4, NV2D5, NV2D6</t>
  </si>
  <si>
    <t>Brisbane UX E, 
Gold Coast UX, 
Brisbane Outer N, 
Brisbane Outer S, 
Regional NSW Tamworth, 
Regional NSW Kundabung, 
Queensland Urban Fringe, 
Rural North NSW / South Qld,  
Toowoomba</t>
  </si>
  <si>
    <t>MT1, MT2, MT3, MT6, MT7, MT8, MT9, MU1, MU2, MU3, MU4, MU7, MU8, MU9, NT1, NT2, NT3, NT4, NT5, NT6, NT7, NU1, NU2, NU3, NU4, NU5, NU6, NU8, NU9, MT4A, MT4B, MT4C, MT4D, MT4E, MT4I, MT4M, MT4N, MT5A, MT5B, MT5C, MT5D, MT5F, MT5G, MT5H, MT5J, MT5K, MT5L, MT5N, MT5O, MT5P, MU5A, MU5B, MU5E, MU5F, MU5I, MU5J, MU5M, MU5N, MU5O, MU5P, MU6B, MU6C, MU6D, MU6F, MU6G, MU6H, MU6J, MU6K, MU6L, MU6M, MU6N, MU6O, MU6P, MV1A, MV1B, MV1C, MV1D, MV1E, MV1F, MV1G, MV1H, MV2A, MV2B, MV2C, MV2D, MV2E, MV2F, MV2G, MV2H, MV3A, MV3B, MV3E, NS7I, NS7J, NS7K, NS7L, NS7M, NS7N, NS7O, NS7P, NS8I, NS8J, NS8K, NS8L, NS8M, NS8N, NS8O, NS8P, NS9I, NS9J, NS9K, NS9L, NS9M, NS9N, NS9O, NS9P, NT8A, NT8B, NT8E, NT8F, NT8I, NT8J, NT8M, NT8N, NT9D, NT9H, NT9L, NT9N, NT9O, NT9P, NU7A, NU7B, NU7C, NU7D, NU7E, NU7F, NU7G, NU7H, NU7I, NU7J, NU7L, NU7M, NU7N, NU7O, NU7P, NV1A, NV1B, NV1C, NV1D, NV1E, NV1F, NV1G, NV1H, NV2A, NV2B, NV2C, NV2D, NV3A, NV3B, NV3C, NV3D, MT4F1, MT4F2, MT4F3, MT4F4, MT4F5, MT4F6, MT4F7, MT4F8, MT4G1, MT4J1, MT4J2, MT4J4, MT4J5, MT4J7, MT4J8, MT4J9, MT4O4, MT4O5, MT4O7, MT4O8, MT4O9, MT4P6, MT4P7, MT4P8, MT4P9, MT5E1, MT5E2, MT5E3, MT5E5, MT5E6, MT5E8, MT5E9, MT5I3, MT5I6, MT5I8, MT5I9, MT5M2, MT5M3, MT5M4, MT5M5, MT5M6, MT5M7, MT5M8, MT5M9, MU5C1, MU5C2, MU5C3, MU5C4, MU5C5, MU5C6, MU5C7, MU5D1, MU5D2, MU5D3, MU5D4, MU5D5, MU5D6, MU5K7, MU6A1, MU6A2, MU6A3, MU6A4, MU6A5, MU6A6, MU6A8, MU6A9, MU6E3, MU6E6, MU6E9, MU6I3, MU6I6, MU6I8, MU6I9, MV3C1, MV3C2, MV3C3, MV3C4, MV3C5, MV3C6, MV3C7, MV3D1, MV3D2, MV3D3, MV3D4, MV3D5, MV3D6, MV3D8, MV3D9, MV3F1, MV3F2, MV3F4, MV3F7, NT8C1, NT8C2, NT8C4, NT8C5, NT8C7, NT8C8, NT8G4, NT8G7, NT8K1, NT8K4, NT8K5, NT8K7, NT8K8, NT8O1, NT8O2, NT8O4, NT8O5, NT8O6, NT8O7, NT8O8, NT8O9, NT8P4, NT8P5, NT8P6, NT8P7, NT8P8, NT8P9, NT9C2, NT9C3, NT9C5, NT9C6, NT9C8, NT9C9, NT9G2, NT9G3, NT9G5, NT9G6, NT9G8, NT9G9, NT9I9, NT9J7, NT9J8, NT9J9, NT9K2, NT9K3, NT9K5, NT9K6, NT9K7, NT9K8, NT9K9, NT9M3, NT9M4, NT9M5, NT9M6, NT9M7, NT9M8, NT9M9, NU7K1, NU7K2, NU7K3, NU7K5, NU7K6, NU7K7, NU7K8, NU7K9</t>
  </si>
  <si>
    <t>KQ, KO1, KO4, KO5, KO7, KO8, KP1, KP2, KP4, KP5, KP6, KP7, KP8, KP9, LP4, LP7, LQ2, LQ5, LQ1A, LQ1B, LQ1C, LQ1D, LQ1E, LQ1F, LQ1G, LQ1H, LQ1I, LQ1M, LQ4A, LQ4E, LQ4F, LQ4G, LQ4H, LQ4I, LQ4J, LQ4K, LQ4L, LQ4M, LQ4N, LQ4O, LQ4P, LQ1J1, LQ1J4, LQ1J7, LQ1N1, LQ1N4, LQ1N7, LQ4B1, LQ4B4, LQ4B7, LQ4B8, LQ4B9, LQ4C7, LQ4C8, LQ4C9, LQ4D7, LQ4D8, LQ4D9</t>
  </si>
  <si>
    <t>Rural North QLD, 
Cairns</t>
  </si>
  <si>
    <t>KQ, KO1, KO4, KO5, KO7, KO8, KP1, KP2, KP4, KP5, KP6, KP7, KP8, KP9, LP4, LP7, LQ1, LQ2, LQ4, LQ5</t>
  </si>
  <si>
    <t>FV3, GV1, GV2, GV3, GV6, HV1, HV2, HV3, HV4, HV5, HV6, HV8, HV9, HW3, HW6, IV1, IV2, IV3, IV4, IV5, IV6, IV7, JV1, JV2, JV4, JV5, JX1, JX2, JX5, IV8A, IV8B, IV8C, IV8D, IV8E, IV8F, IV8G, IV8I, IV8M, IV9A, IV9B, IV9C, IV9D, IV9H, IW1A, IW1B, IW1C, IW1D, IW1E, IW1F, IW1G, IW1H, IW1I, IW1J, IW1K, IW1M, IW1N, IW1O, IW4A, IW4B, IW4C, IW4E, IW4F, IW4I, IW4J, IW4M, JV7A, JV7B, JV7C, JV7D, JV7E, JV7F, JV7G, JV7H, JV8A, JV8B, JV8C, JV8D, JV8E, JV8F, JV8G, JV8H, JV8J, JV8K, JV8L, JV8P, JW2P, JW5D, JW5G, JW5H, JW5K, JW5L, JW5O, JW5P, JW7H, JW7J, JW7K, JW7L, JW7M, JW7N, JW7O, JW7P, JW8C, JW8D, JW8E, JW8F, JW8G, JW8H, JW8I, JW8J, JW8K, JW8L, JW8M, JW8N, JW8O, JW8P, IV8H1, IV8H2, IV8H3, IV8H4, IV8H5, IV8H6, IV8H7, IV8H8, IV8J1, IV8J2, IV8J3, IV8J4, IV8J5, IV8J6, IV8J7, IV9E1, IV9E2, IV9G3, IW1L1, IW1L2, IW1L3, IW1L4, IW1L5, IW1L7, IW1L8, JV7I1, JV7I2, JV7I3, JV7I4, JV7I5, JV7I6, JV7J1, JV7J2, JV7J3, JV7J4, JV7J5, JV7J6, JV7K1, JV7K2, JV7K3, JV7K4, JV7K5, JV7K6, JV7L1, JV7L2, JV7L3, JV7L4, JV7L5, JV7L6, JV8I1, JV8I2, JV8I3, JV8I4, JV8I5, JV8I6, JV8N2, JV8N3, JV8O1, JV8O2, JV8O3, JV8O4, JV8O5, JV8O6, JV8O8, JV8O9, JW2D3, JW2L7, JW2L8, JW2L9, JW5N3, JW5N6, JW5N9, JW8B3, JW8B5, JW8B6, JW8B7, JW8B8, JW8B9</t>
  </si>
  <si>
    <t>Adelaide Outer N, 
Adelaide Outer S, 
SA Urban Fringe, 
Rural SA</t>
  </si>
  <si>
    <t>IV, FV3, GV1, GV2, GV3, GV6, HV1, HV2, HV3, HV4, HV5, HV6, HV8, HV9, HW3, HW6, IW1, IW2, IW4, IW5, IW7, IW8, IW9, JV1, JV2, JV4, JV5, JV7, JV8, JW1, JW2, JW4, JW5, JW7, JW8, JX1, JX2, JX5, IW3A, IW3B, IW3C, IW3D, IW3G, IW3H, IW6H, IW6I, IW6J, IW6K, IW6L, IW6M, IW6N, IW6O, IW6P, IW3E1, IW3E2, IW3E3, IW3E4, IW3E7, IW3F1, IW3F2, IW3F3, IW3F6, IW3I1, IW3I4, IW3I7, IW3L1, IW3L2, IW3L3, IW3L5, IW3L6, IW3L8, IW3L9, IW3M1, IW3M4, IW3M7, IW6A1, IW6A4, IW6A7, IW6D7, IW6D8, IW6D9, IW6E1, IW6E4, IW6E5, IW6E6, IW6E7, IW6E8, IW6E9, IW6F4, IW6F5, IW6F6, IW6F7, IW6F8, IW6F9, IW6G4, IW6G5, IW6G6, IW6G7, IW6G8, IW6G9</t>
  </si>
  <si>
    <t>Rural NSW Mount Seaview, 
NSW/ACT Urban Fringe, 
Rural NSW W, 
ESPZ Quirindi W</t>
  </si>
  <si>
    <t>LV, JV3, JV6, KV1, KV2, KV3, KV4, KV5, KV6, KV8, KV9, KW3, LW1, LW2, MV4, KV7A, KV7B, KV7C, KV7D, KV7E, KV7F, KV7G, KV7H, KV7J, KV7K, KV7L, KV7O, KV7P, LW3A, LW3B, LW3C, LW3D, LW3E, LW3F, LW3G, LW3H, LW3I, LW3J, LW3K, LW3M, LW3N, LW3O, LW6A, LW6B, LW6C, LW6E, LW6F, LW6G, MV1I, MV1J, MV1K, MV1L, MV1M, MV1N, MV1O, MV1P, MV2I, MV2J, MV2K, MV2L, MV2M, MV2N, MV2O, MV3I, MV5A, MV5B, MV5C, MV5E, MV5F, MV5I, MV5J, MV5M, MV5N, MV5O, MV7A, MV7B, MV7C, MV7D, MV7E, MV7F, MV7G, MV7H, MV7I, MV7J, MV7M, MV8A, MV8B, MV8C, LW3L1, LW3L2, LW3L4, LW3L7, LW3P1, LW3P2, LW3P4, LW3P5, LW3P7, LW3P8, LW6D1, LW6D2, LW6D4, LW6D5, LW6D7, LW6D8, LW6H1, LW6H2, LW6H4, LW6H5, LW6H7, LW6H8, LW6L1, LW6L2, LW6L4, LW6L5, LW6L7, LW6L8, LW6P1, LW6P2, LW6P4, LW6P5, LW6P7, LW6P8, MV3J1, MV3J4, MV3J7, MV3J8, MV5G1, MV5G2, MV5G3, MV5G4, MV5G7, MV5K1, MV5K4, MV5K5, MV5K6, MV5K7, MV5K8, MV5K9, MV7K1, MV7K2, MV7K3, MV7K4, MV7K5, MV7K7, MV7N1, MV7N2, MV7N3, MV7N4, MV7N5, MV7N6, MV7N7, MV7N8, MV8E1, MV8E2, MV8E3, MV8E4, MV8E5, MV8E7, MV8E8, MV8F1, MV8F2, MV8F3, MV8G1, MV8G2, MV8G3</t>
  </si>
  <si>
    <t>Canberra UX Outer E, 
Canberra UX Outer W, 
Canberra Outer NW, 
Canberra Outer NE, 
Canberra Outer SW, 
Canberra Outer SE, 
Sydney UX S, 
Sydney Outer SE, 
Sydney Outer E, 
Sydney Outer N, 
Rural NSW Mount Seaview, 
NSW/ACT Urban Fringe, 
Rural NSW W</t>
  </si>
  <si>
    <t>LV, JV3, JV6, KV1, KV2, KV3, KV4, KV5, KV6, KV8, KV9, KW3, LW1, LW2, LW3, MV4, MV5, MV6, MV7, MV8, MW1, MW2, MW6, MW7, MW8, MW9, KV7A, KV7B, KV7C, KV7D, KV7E, KV7F, KV7G, KV7H, KV7J, KV7K, KV7L, KV7O, KV7P, LW6A, LW6B, LW6C, LW6D, LW6E, LW6F, LW6G, LW6H, LW6L, LW6P, MV1I, MV1J, MV1K, MV1L, MV1M, MV1N, MV1O, MV1P, MV2I, MV2J, MV2K, MV2L, MV2M, MV2N, MV2O, MV2P, MV3I, MV3M, MV3N, MV9A, MV9B, MV9C, MV9E, MV9F, MV9I, MV9J, MV9M, MV9N, MW3A, MW3B, MW3E, MW3F, MW3I, MW3J, MW3K, MW3L, MW3M, MW3N, MW3O, MW3P, MW4A, MW4B, MW4C, MW4E, MW4F, MW4I, MW4J, MW4M, MW4N, MW4O, MW5C, MW5D, MW5G, MW5H, MW5J, MW5K, MW5L, MW5N, MW5O, MW5P, MX2A, MX2B, MX2C, MX2D, MX3A, MX3B, MX3C, MX3D, NV1I, NV1J, NV1K, NV1L, NV1M, NV1N, NV1O, NV1P, NV2E, NV2F, NV2G, NV2H, NV2I, NV2J, NV2K, NV2L, NV2M, NV2N, NV2O, NV2P, NV3E, NV3F, NV3G, NV3H, NV3I, NV3J, NV3K, NV3L, NV3M, NV3N, NV3O, NV3P, NV4A, NV4B, NV4C, NV4D, NV4E, NV4F, NV4G, NV4H, NV4I, NV4J, NV4K, NV5A, NV5B, NV5C, NV5D, NV5E, NV5F, NV5G, NV5H, NV5K, NV5L, NV5O, NV5P, NW1E, NW1F, NW1G, NW1H, NW1I, NW1J, NW1K, NW1L, NW1M, NW1N, NW1O, NW1P, MV3J1, MV3J4, MV3J7, MV3J8, MV3O4, MV3O5, MV3O6, MV3O7, MV3O8, MV3O9, MV3P2, MV3P3, MV3P4, MV3P5, MV3P6, MV3P7, MV3P8, MV3P9, MV9D1, MV9D2, MV9D3, MV9D4, MV9D5, MV9D7, MV9D8, MV9G1, MV9G2, MV9G3, MV9H1, MV9H2, MW3D9, MW3G4, MW3G5, MW3G6, MW3G7, MW3G8, MW3G9, MW3H2, MW3H3, MW3H4, MW3H5, MW3H6, MW3H7, MW3H8, MW3H9, MW4D1, MW4D2, MW4D3, MW4D4, MW4D5, MW4D6, MW4G4, MW4G7, MW4K1, MW4K4, MW4K7, MW4K8, MW4K9, MW4P1, MW4P2, MW4P4, MW4P5, MW4P7, MW4P8, MW4P9, MW5B1, MW5B2, MW5B3, MW5B5, MW5B6, MW5B9, MW5F3, MW5F4, MW5F5, MW5F6, MW5F7, MW5F8, MW5F9, MW5M3, MW5M6, MW5M7, MW5M8, MW5M9, NV4L1, NV4L2, NV4L3, NV4M1, NV4M2, NV4M3, NV4M4, NV4M7, NV4N1, NV4N2, NV4N3, NV4O1, NV4O2, NV5I1, NV5I2, NV5I3, NV5J1, NV5J2, NV5J3, NV5J5, NV5J6, NV5J8, NV5J9, NV5N2, NV5N3, NV5N5, NV5N6, NV5N8, NV5N9, NV7A1, NW1A7, NW1A8, NW1A9, NW1B7, NW1B8, NW1B9, NW1C7, NW1C8, NW1C9, NW1D7, NW1D8, NW1D9</t>
  </si>
  <si>
    <t>Rural Tasmania</t>
  </si>
  <si>
    <t>KY2, KY3, KY6, LY1, LY2, LY3, LY4, LY7, LZ1, MY1, MY4, MY7, MZ1, LX9I, LX9J, LX9K, LX9L, LX9M, LX9N, LX9O, LX9P, LY5A, LY5B, LY5E, LY5F, LY5I, LY5J, LY5M, LY5N, LY5O, LY5P, LY6C, LY6D, LY6G, LY6H, LY6K, LY6L, LY6M, LY6N, LY6O, LY6P, LY8A, LY8B, LY8C, LY8D, LY8E, LY8F, LY8G, LY8I, LY8J, LY8K, LY8M, LY8N, LY8O, LY9A, LY9B, LY9C, LY9D, LZ2A, LZ2B, LZ2C, LZ2E, LZ2F, LZ2G, LZ2I, LZ2J, LZ2K, LZ2M, LZ2N, LZ2O, LZ2P, LZ3M, LZ3N, LZ3O, LZ3P, MX7I, MX7J, MX7K, MX7L, MX7M, MX7N, MX7O, MX7P, LY5K7, LY5K8, LY5K9, LY5L7, LY5L8, LY5L9, LY6I7, LY6I8, LY6I9, LY6J7, LY6J8, LY6J9, LY8H1, LY8H2, LY8H3, LY9E1, LY9E2, LY9E3, LY9F1, LY9F2, LY9F3, LY9G1, LY9G2, LY9G3, LY9H1, LY9H2, LY9H3, LZ2L4, LZ2L5, LZ2L6, LZ2L7, LZ2L8, LZ2L9, LZ3I4, LZ3I5, LZ3I6, LZ3I7, LZ3I8, LZ3I9, LZ3J4, LZ3J5, LZ3J6, LZ3J7, LZ3J8, LZ3J9, LZ3K4, LZ3K5, LZ3K6, LZ3K7, LZ3K8, LZ3K9, LZ3L4, LZ3L5, LZ3L6, LZ3L7, LZ3L8, LZ3L9</t>
  </si>
  <si>
    <t>Bass Strait, 
Rural Tasmania, 
Hobart, 
Launceston</t>
  </si>
  <si>
    <t>LY, KY2, KY3, KY6, LZ1, LZ2, LZ3, MY1, MY4, MY7, MZ1, KX8I, KX8J, KX8K, KX8L, KX8M, KX8N, KX8O, KX8P, KX9I, KX9J, KX9K, KX9L, KX9M, KX9N, KX9O, KX9P, LX7I, LX7J, LX7K, LX7L, LX7M, LX7N, LX7O, LX7P, LX8I, LX8J, LX8K, LX8L, LX8M, LX8N, LX8O, LX8P, LX9I, LX9J, LX9K, LX9L, LX9M, LX9N, LX9O, LX9P, MX7I, MX7J, MX7K, MX7L, MX7M, MX7N, MX7O, MX7P</t>
  </si>
  <si>
    <t>Rural Vic</t>
  </si>
  <si>
    <t>JV9, JW6, JW9, JX3, JX6, KW1, KW2, KW4, MX4, JW3B, JW3C, JW3D, JW3F, JW3G, JW3H, JW3I, JW3J, JW3K, JW3L, JW3M, JW3N, JW3O, JW3P, KV7I, KV7M, KV7N, KW5A, KW5B, KW5C, KW5D, KW5E, KW5F, KW5G, KW5H, KW5I, KW5J, KW5K, KW5L, KW5M, KW5N, KW5O, KW6A, KW6B, KW6C, KW6D, KW6E, KW6F, KW6G, KW6H, KW6I, KW6J, KW6K, KW6L, KW7A, KW7B, KW7C, KW7E, KW7F, KW7G, KW7I, KW7J, KW7M, KW7N, KX1A, KX1B, KX1E, KX1F, KX1I, KX1M, KX4A, KX4E, KX4I, KX4M, LW4A, LW4B, LW4C, LW4D, LW4E, LW4F, LW4G, LW4H, LW4I, LW4J, LW4K, LW4L, LW4N, LW4O, LW4P, LW5A, LW5B, LW5C, LW5D, LW5E, LW5F, LW5G, LW5H, LW5I, LW5J, LW5K, LW5L, LW5M, LW5N, LW6I, LW6J, LW6K, LW6N, LW6O, LW7D, LW8A, LW8B, LW8E, LW8F, LW8I, LW8J, LW8K, LW8L, LW8N, LW8O, LW8P, LW9B, LW9C, LW9F, LW9G, LW9H, LW9I, LW9J, LW9K, LW9L, LW9M, LW9N, LW9O, LW9P, LX2B, LX2C, LX2D, LX2F, LX2G, LX2H, LX2J, LX2K, LX2L, LX3A, LX3B, LX3C, LX3D, LX3E, LX3F, LX3G, LX3H, LX3I, LX3J, LX3K, LX3L, LX3N, LX3O, LX3P, LX6C, LX6D, LX6G, LX6H, LX6K, LX6L, LX6O, LX6P, LX9A, LX9B, LX9C, LX9D, LX9E, LX9F, LX9G, LX9H, MX1A, MX1B, MX1E, MX1F, MX1G, MX1I, MX1J, MX1K, MX1L, MX1M, MX1N, MX1O, MX1P, MX2I, MX2J, MX2K, MX2L, MX2M, MX2N, MX2O, MX2P, MX3I, MX3J, MX3K, MX3L, MX3M, MX3N, MX3O, MX3P, MX7A, MX7B, MX7C, MX7D, MX7E, MX7F, MX7G, MX7H, JW3A1, JW3A2, JW3A3, JW3A4, JW3A5, JW3A6, JW3A8, JW3A9, JW3E2, JW3E3, JW3E4, JW3E5, JW3E6, JW3E7, JW3E8, JW3E9, KW5P1, KW5P2, KW5P3, KW5P4, KW5P5, KW5P6, KW5P7, KW6M1, KW6M2, KW6M3, KW6M4, KW6M5, KW6M6, KW6N1, KW6N2, KW6N3, KW6N4, KW6N5, KW6N6, KW6O1, KW6O2, KW6O3, KW6O4, KW6O5, KW6O6, KW6P1, KW6P2, KW6P3, KW6P4, KW6P5, KW6P6, KW7D1, KW7D2, KW7D3, KW7D4, KW7D5, KW7D6, KW7D7, KW7D8, KW7H1, KW7H2, KW7H4, KW7H7, KW7K1, KW7K2, KW7K3, KW7K4, KW7K7, KW8A1, KX1J1, KX1J2, KX1J3, KX1J4, KX1J5, KX1J6, KX1J7, KX1J8, KX1N1, KX1N2, KX1N4, KX1N5, KX1N7, KX1N8, KX4B1, KX4B2, KX4B4, KX4B5, KX4B7, KX4B8, KX4F1, KX4F2, KX4F4, LW4M1, LW4M2, LW4M3, LW4M4, LW4M5, LW4M6, LW5O1, LW5O4, LW5O7, LW7B2, LW7B3, LW7B6, LW7C1, LW7C2, LW7C3, LW7C4, LW7C5, LW7C6, LW7C9, LW7G3, LW7H1, LW7H2, LW7H3, LW7H4, LW7H5, LW7H6, LW7H8, LW7H9, LW7L3, LW7L6, LW7L9, LW8C1, LW8C4, LW8C7, LW8G1, LW8G4, LW8G7, LW8M1, LW8M2, LW8M3, LW8M6, LW9D1, LW9D2, LW9D4, LW9D5, LW9D7, LW9D8, LX2P1, LX2P2, LX2P3, LX3M1, LX3M2, LX3M3, LX3M4, LX3M5, LX3M6, LX6B1, LX6B2, LX6B3, LX6B5, LX6B6, LX6B8, LX6B9, LX6F2, LX6F3, LX6F5, LX6F6, LX6F8, LX6F9, LX6J2, LX6J3, LX6J5, LX6J6, LX6J8, LX6J9, LX6N2, LX6N3, LX6N5, LX6N6, LX6N7, LX6N8, LX6N9</t>
  </si>
  <si>
    <t>Melbourne Outer E, 
Melbourne Outer NW, 
Melbourne Outer N, 
Melbourne Outer W, 
Victoria Urban Fringe, 
Regional NSW South, 
Regional NSW Towong, 
Rural Vic W, 
Rural Vic, 
Albury, 
Bendigo/Ballarat</t>
  </si>
  <si>
    <t>JV9, JW3, JW6, JW9, JX3, JX6, KW1, KW2, KW4, KW5, KW6, KW7, KW8, KW9, KX1, KX2, KX4, LW4, LW5, LW7, LW8, LW9, LX2, LX3, LX5, LX6, MX1, MX4, KV7I, KV7M, KV7N, KX3A, KX3B, KX3C, KX3D, KX3E, KX3I, KX5A, KX5B, KX5C, KX5E, KX5F, KX5G, KX5I, KX5J, KX5K, KX5M, KX5N, KX5O, KX5P, KX6M, KX6N, KX6O, KX6P, KX8A, KX8B, KX8C, KX8D, KX8E, KX8F, KX8G, KX8H, KX9A, KX9B, KX9C, KX9D, KX9E, KX9F, KX9G, KX9H, LW6I, LW6J, LW6K, LW6M, LW6N, LW6O, LX1A, LX1B, LX1C, LX1D, LX1F, LX1G, LX1H, LX1K, LX1L, LX1O, LX1P, LX4C, LX4D, LX4F, LX4G, LX4H, LX4J, LX4K, LX4L, LX4M, LX4N, LX4O, LX4P, LX7A, LX7B, LX7C, LX7D, LX7E, LX7F, LX7G, LX7H, LX8A, LX8B, LX8C, LX8D, LX8E, LX8F, LX8G, LX8H, LX9A, LX9B, LX9C, LX9D, LX9E, LX9F, LX9G, LX9H, MX2E, MX2F, MX2G, MX2H, MX2I, MX2J, MX2K, MX2L, MX2M, MX2N, MX2O, MX2P, MX3E, MX3F, MX3G, MX3H, MX3I, MX3J, MX3K, MX3L, MX3M, MX3N, MX3O, MX3P, MX7A, MX7B, MX7C, MX7D, MX7E, MX7F, MX7G, MX7H, KX3F1, KX3F2, KX3F3, KX3F4, KX3F5, KX3F6, KX3F7, KX3G1, KX3G2, KX3G3, KX3G4, KX3G5, KX3G6, KX3H1, KX3H2, KX3H3, KX3H4, KX3H5, KX3H6, KX3J1, KX3J4, KX3J7, KX3M1, KX3M2, KX3M3, KX3M4, KX3M7, KX3N1, KX5D1, KX5D4, KX5D7, KX5H1, KX5H4, KX5H7, KX5L1, KX5L4, KX5L7, LX1E1, LX1E2, LX1E3, LX1E4, LX1E5, LX1E6, LX1J2, LX1J3, LX1J6, LX1J9, LX1N3, LX4B2, LX4B3, LX4B5, LX4B6, LX4B8, LX4B9, LX4E8, LX4E9, LX4I2, LX4I3, LX4I5, LX4I6, LX4I8, LX4I9</t>
  </si>
  <si>
    <t>WA Regional SE</t>
  </si>
  <si>
    <t>CV, DV, CW1, CW2, CW3, CW4, DW1, DW2, DW3, EV1, EV2, EV3, EV4, EV5, EV6, EV7, FV1, FV2, FV4, FV5, BV3D, BV3H, BV3K, BV3L, BV3O, BV3P, BV6C, BV6D, BV6G, BV6H, BV6K, BV6L, BV6O, BV6P, BV9D, BV9H, BV9K, BV9L, BV9O, BV9P, BW3B, BW3C, BW3D, BW3E, BW3F, BW3G, BW3H, BW3I, BW3J, BW3K, BW3L, BW3N, BW3O, BW3P, BW6B, BW6C, BW6D, BW6F, BW6G, BW6H, BW6J, BW6K, BW6L, BW6N, BW6O, BW6P, BV3C3, BV3C6, BV3C9, BV3G3, BV3G6, BV3G7, BV3G8, BV3G9, BV9C3, BV9C6, BV9C9, BV9G3, BV9G6, BV9G9, BW3M1, BW3M2, BW3M3, BW3M5, BW3M6, BW3M9</t>
  </si>
  <si>
    <t>WA Regional SE, 
WA Regional SW, 
WA Regional CW</t>
  </si>
  <si>
    <t>CV, DV, AU9, AV9, AW3, BU7, BU8, BV3, BV6, BV7, BV8, BV9, BW1, BW2, BW3, BW5, BW6, CW1, CW2, CW3, CW4, DW1, DW2, DW3, EV1, EV2, EV3, EV4, EV5, EV6, EV7, FV1, FV2, FV4, FV5, AU6I, AU6J, AU6K, AU6L, AU6M, AU6N, AU6O, AU6P, BU4H, BU4I, BU4J, BU4K, BU4L, BU4M, BU4N, BU4O, BU4P, BU5E, BU5F, BU5G, BU5H, BU5I, BU5J, BU5K, BU5L, BU5M, BU5N, BU5O, BU5P, BU9A, BU9B, BU9E, BU9F, BU9I, BU9J, BU9M, BU9N, BV1A, BV1B, BV1C, BV1D, BV2A, BV2B, BV2C, BV2D, BV2G, BV2H, BV2K, BV2L, BV2O, BV2P, BV5C, BV5D, BV5G, BV5H, BV5K, BV5L, BV5O, BV5P, BV1E1, BV1E2, BV1E3, BV1E4, BV1E5, BV1E6, BV1F1, BV1F2, BV1F3, BV1F4, BV1F5, BV1F6, BV1G1, BV1G2, BV1G3, BV1G4, BV1G5, BV1G6, BV1H1, BV1H2, BV1H3, BV1H4, BV1H5, BV1H6, BV2E1, BV2E2, BV2E3, BV2E4, BV2E5, BV2E6, BV2F1, BV2F2, BV2F3, BV2F4, BV2F5, BV2F6, BV4M4, BV4M5, BV4M6, BV4M7, BV4M8, BV4M9, BV4N4, BV4N5, BV4N6, BV4N7, BV4N8, BV4N9, BV4O4, BV4O5, BV4O6, BV4O7, BV4O8, BV4O9, BV4P4, BV4P5, BV4P6, BV4P7, BV4P8, BV4P9, BV5M4, BV5M5, BV5M6, BV5M7, BV5M8, BV5M9, BV5N4, BV5N5, BV5N6, BV5N7, BV5N8, BV5N9</t>
  </si>
  <si>
    <t>Sydney UX N, 
Newcastle UX, 
Sydney Metro</t>
  </si>
  <si>
    <t>MV9K, MV9L, MV9O, MV9P, MW3C, NV4P, NV5M, NV7B, NV7C, NV7D, NV7E, NV7F, NV7G, NV7H, NV7I, NV7J, NV7K, NV7L, NV7M, NV7N, NV7O, NV7P, MV9D6, MV9D9, MV9G4, MV9G5, MV9G6, MV9G7, MV9G8, MV9G9, MV9H3, MV9H4, MV9H5, MV9H6, MV9H7, MV9H8, MV9H9, MW3D1, MW3D2, MW3D3, MW3D4, MW3D5, MW3D6, MW3D7, MW3D8, MW3G1, MW3G2, MW3G3, MW3H1, NV4L4, NV4L5, NV4L6, NV4L7, NV4L8, NV4L9, NV4M5, NV4M6, NV4M8, NV4M9, NV4N4, NV4N5, NV4N6, NV4N7, NV4N8, NV4N9, NV4O3, NV4O4, NV4O5, NV4O6, NV4O7, NV4O8, NV4O9, NV5I4, NV5I5, NV5I6, NV5I7, NV5I8, NV5I9, NV5J4, NV5J7, NV5N1, NV5N4, NV5N7, NV7A2, NV7A3, NV7A4, NV7A5, NV7A6, NV7A7, NV7A8, NV7A9, NW1A1, NW1A2, NW1A3, NW1A4, NW1A5, NW1A6, NW1B1, NW1B2, NW1B3, NW1B4, NW1B5, NW1B6, NW1C1, NW1C2, NW1C3, NW1C4, NW1C5, NW1C6, NW1D1, NW1D2, NW1D3, NW1D4, NW1D5, NW1D6</t>
  </si>
  <si>
    <t>LR2C, LR2D, LR2G, LR2H, LQ8N8, LQ8N9, LQ8O7, LQ8O8, LQ8O9, LQ8P7, LQ8P8, LQ8P9, LR2B2, LR2B3, LR2B5, LR2B6, LR2B8, LR2B9, LR2F2, LR2F3, LR2F5, LR2F6, LR2F8, LR2F9, LR2J2, LR2J3, LR2J5, LR2J6, LR2K1, LR2K2, LR2K3, LR2K4, LR2K5, LR2K6, LR2L1, LR2L2, LR2L3, LR2L4, LR2L5, LR2L6, LR3A1, LR3A2, LR3A4, LR3A5, LR3A7, LR3A8, LR3E1, LR3E2, LR3E4, LR3E5, LR3E7, LR3E8, LR3I1, LR3I2, LR3I4, LR3I5</t>
  </si>
  <si>
    <t>Sub-Area ID</t>
  </si>
  <si>
    <t>Sub-Area Name</t>
  </si>
  <si>
    <t>Population</t>
  </si>
  <si>
    <t>HCIS</t>
  </si>
  <si>
    <t>Adelaide UX</t>
  </si>
  <si>
    <t>IW3N, IW3O4, IW3O5, IW3O7, IW3O8, IW6B1, IW6B2, IW6B3, IW6B5, IW6B6</t>
  </si>
  <si>
    <t>Adelaide Metro</t>
  </si>
  <si>
    <t>IW3J, IW3K, IW3P, IW6C, IW3E5, IW3E6, IW3E8, IW3E9, IW3F4, IW3F5, IW3F7, IW3F8, IW3F9, IW3I2, IW3I3, IW3I5, IW3I6, IW3I8, IW3I9, IW3L4, IW3L7, IW3M2, IW3M3, IW3M5, IW3M6, IW3M8, IW3M9, IW3O1, IW3O2, IW3O3, IW3O6, IW3O9, IW6A2, IW6A3, IW6A5, IW6A6, IW6A8, IW6A9, IW6B4, IW6B7, IW6B8, IW6B9, IW6D1, IW6D2, IW6D3, IW6D4, IW6D5, IW6D6, IW6E2, IW6E3, IW6F1, IW6F2, IW6F3, IW6G1, IW6G2, IW6G3</t>
  </si>
  <si>
    <t>Adelaide Outer N</t>
  </si>
  <si>
    <t>Rural SA 3700-3750, 
Regional SA 3750-3800</t>
  </si>
  <si>
    <t>IW3F6, IW3G4, IW3G5, IW3G6, IW3G7, IW3G8, IW3G9, IW3H4, IW3H5, IW3H6, IW3H7, IW3H8, IW3H9, IW3L1, IW3L2, IW3L3, IW3L5, IW3L6, IW3L8, IW3L9, JW1E4, JW1E7, JW1I1, JW1I4, JW1I7, JW1M1, JW1M4</t>
  </si>
  <si>
    <t>Adelaide Outer S</t>
  </si>
  <si>
    <t>IW6H, IW6D7, IW6D8, IW6D9, IW6E5, IW6E6, IW6E8, IW6E9, IW6F4, IW6F5, IW6F6, IW6F7, IW6F8, IW6F9, IW6G4, IW6G5, IW6G6, IW6G7, IW6G8, IW6G9</t>
  </si>
  <si>
    <t>Brisbane UX City</t>
  </si>
  <si>
    <t>NT9B, NT9E, NT9F, NT8H3, NT8L2, NT8L3, NT8L5, NT8L6, NT8L8, NT8L9, NT9A6, NT9A7, NT9A8, NT9A9, NT9C1, NT9C4, NT9C7, NT9G1, NT9G4, NT9G7, NT9I1, NT9I2, NT9I3, NT9I4, NT9I5, NT9I6, NT9J1, NT9J2, NT9J3, NT9J4, NT9J5, NT9J6, NT9K1, NT9K4</t>
  </si>
  <si>
    <t>Brisbane UX E</t>
  </si>
  <si>
    <t>Rural North NSW / South QLD 3700-3750, 
Regional QLD 3750-3800</t>
  </si>
  <si>
    <t>NT9D, NT9H, NT9L, NT9C2, NT9C3, NT9C5, NT9C6, NT9C8, NT9C9, NT9G2, NT9G3, NT9G5, NT9G6, NT9G8, NT9G9, NT9J9, NT9K2, NT9K3, NT9K5, NT9K6, NT9K7, NT9K8, NT9K9</t>
  </si>
  <si>
    <t>Gold Coast UX</t>
  </si>
  <si>
    <t xml:space="preserve">NT9N5, NT9N6, NT9N8, NT9N9, NT9O4, NT9O7, NU3B2, NU3B3, NU3C1, NU3C4 </t>
  </si>
  <si>
    <t>Brisbane Metro</t>
  </si>
  <si>
    <t>NT8D, NT8C3, NT8C6, NT8C9, NT8G1, NT8G2, NT8G3, NT8G5, NT8G6, NT8G8, NT8G9, NT8H1, NT8H2, NT8H4, NT8H5, NT8H6, NT8H7, NT8H8, NT8H9, NT8K2, NT8K3, NT8K6, NT8K9, NT8L1, NT8L4, NT8L7, NT8O3, NT8P1, NT8P2, NT8P3, NT9A1, NT9A2, NT9A3, NT9A4, NT9A5, NT9I7, NT9I8, NT9M1, NT9M2</t>
  </si>
  <si>
    <t>Brisbane Outer N</t>
  </si>
  <si>
    <t>NT5O4, NT5O5, NT5O6, NT5O7, NT5O8, NT5O9, NT5P4, NT5P5, NT5P6, NT5P7, NT5P8, NT5P9, NT6M4, NT6M5, NT6M6, NT6M7, NT6M8, NT6M9, NT6N4, NT6N5, NT6N6, NT6N7, NT6N8, NT6N9, NT6O4, NT6O5, NT6O6, NT6O7, NT6O8, NT6O9, NT6P4, NT6P5, NT6P6, NT6P7, NT6P8, NT6P9, NT8C1, NT8C2, NT8C4, NT8C5, NT8C7, NT8C8</t>
  </si>
  <si>
    <t>Brisbane Outer S</t>
  </si>
  <si>
    <t>NT9P, NU3A, NU3D, NU3F, NU3G, NU3H, NT8G4, NT8G7, NT8K1, NT8K4, NT8K5, NT8K7, NT8K8, NT8O1, NT8O2, NT8O4, NT8O5, NT8O6, NT8O7, NT8O8, NT8O9, NT8P4, NT8P5, NT8P6, NT8P7, NT8P8, NT8P9, NT9I9, NT9J7, NT9J8, NT9M3, NT9M4, NT9M5, NT9M6, NT9M7, NT9M8, NT9M9, NT9N1, NT9N2, NT9N3, NT9N4, NT9N7, NT9O1, NT9O2, NT9O3, NT9O5, NT9O6, NT9O8, NT9O9, NU2C1, NU2C2, NU2C3, NU2D1, NU2D2, NU2D3, NU2D5, NU2D6, NU2D8, NU2D9, NU2H2, NU2H3, NU3B1, NU3B4, NU3B5, NU3B6, NU3B7, NU3B8, NU3B9, NU3C2, NU3C3, NU3C5, NU3C6, NU3C7, NU3C8, NU3C9, NU3E1, NU3E2, NU3E3, NU3E5, NU3E6, NU3E8, NU3E9, NU3I2, NU3I3, NU3J1, NU3J2, NU3J3, NU3K1, NU3K2, NU3K3, NU3L1, NU3L2, NU3L3</t>
  </si>
  <si>
    <t>Canberra UX Metro</t>
  </si>
  <si>
    <t>MW4H, MW5A, MW5E, MW4D7, MW4D8, MW4D9, MW4L1, MW4L2, MW4L3, MW4L5, MW4L6, MW5B4, MW5B7, MW5B8, MW5F1, MW5F2, MW5I1, MW5I2, MW5I3, MW5I4, MW5I5, MW5I6</t>
  </si>
  <si>
    <t>Canberra UX Outer E</t>
  </si>
  <si>
    <t>Rural South / West NSW 3700-3750, 
Regional NSW 3750-3800</t>
  </si>
  <si>
    <t>MW2M5, MW2M6, MW2M7, MW2M8, MW2M9, MW2N4, MW2N5, MW2N7, MW2N8, MW2N9, MW5B1, MW5B2, MW5B3, MW5B5, MW5B6, MW5B9, MW5F3, MW5F4, MW5F5, MW5F6, MW5F7, MW5F8, MW5F9, MW5J1, MW5J2, MW5J4, MW5J5</t>
  </si>
  <si>
    <t>Canberra UX Outer W</t>
  </si>
  <si>
    <t>MW4D1, MW4D2, MW4D3, MW4D4, MW4D5, MW4D6</t>
  </si>
  <si>
    <t>Canberra Outer NW</t>
  </si>
  <si>
    <t>MW1P4, MW1P5, MW1P6, MW1P7, MW1P8, MW1P9, MW2M4</t>
  </si>
  <si>
    <t>Canberra Outer NE</t>
  </si>
  <si>
    <t>MW2N6</t>
  </si>
  <si>
    <t>Canberra Outer SW</t>
  </si>
  <si>
    <t>MW4P1, MW4P2</t>
  </si>
  <si>
    <t>Canberra Outer SE</t>
  </si>
  <si>
    <t>MW5J3, MW5J6, MW5J7, MW5J8, MW5J9, MW5M3, MW5N1, MW5N2, MW5N3</t>
  </si>
  <si>
    <t>Canberra Outer S</t>
  </si>
  <si>
    <t>MW4L4, MW4L7, MW4L8, MW4L9, MW4P3, MW5I7, MW5I8, MW5I9, MW5M1, MW5M2</t>
  </si>
  <si>
    <t>Melbourne UX</t>
  </si>
  <si>
    <t xml:space="preserve">KX3P, KX3L6, KX3L7, KX3L8, KX3L9, KX6D1, KX6D2, KX6D3, KX6D5, KX6D6, LX1M, LX1I7, LX1N4, LX4A1, LX4A2, LX4A3, LX4A4, LX4A5, LX4B1 </t>
  </si>
  <si>
    <t>Melbourne Metro</t>
  </si>
  <si>
    <t>KX3K, KX3O, KX6A, KX6B, KX6C, KX6E, KX6F, KX6G, KX6H, KX6I, KX6J, KX6K, KX6L, KX3F8, KX3F9, KX3G7, KX3G8, KX3G9, KX3H7, KX3H8, KX3H9, KX3J2, KX3J3, KX3J5, KX3J6, KX3J8, KX3J9, KX3L1, KX3L2, KX3L3, KX3L4, KX3L5, KX3M5, KX3M6, KX3M8, KX3M9, KX3N2, KX3N3, KX3N4, KX3N5, KX3N6, KX3N7, KX3N8, KX3N9, KX6D4, KX6D7, KX6D8, KX6D9, LX1E7, LX1E8, LX1E9, LX1I1, LX1I2, LX1I3, LX1I4, LX1I5, LX1I6, LX1I8, LX1I9, LX1J1, LX1J4, LX1J5, LX1J7, LX1J8, LX1N1, LX1N2, LX1N5, LX1N6, LX1N7, LX1N8, LX1N9, LX4A6, LX4A7, LX4A8, LX4A9, LX4B4, LX4B7, LX4E1, LX4E2, LX4E3, LX4E4, LX4E5, LX4E6, LX4E7, LX4I1, LX4I4, LX4I7</t>
  </si>
  <si>
    <t>Melbourne Outer E</t>
  </si>
  <si>
    <t>Rural VIC 3700-3750, 
Regional VIC 3750-3800</t>
  </si>
  <si>
    <t>LX1O, LX4C, LX1J6, LX1J9, LX1K4, LX1K7, LX1N3, LX4B2, LX4B3, LX4B5, LX4B6, LX4B8, LX4B9, LX4E8, LX4E9, LX4F1, LX4F2, LX4F4, LX4F5, LX4F7, LX4F8, LX4I2, LX4I3, LX4I5, LX4I6, LX4I8, LX4I9, LX4J1, LX4J2, LX4J4, LX4J5, LX4J7, LX4J8</t>
  </si>
  <si>
    <t>Melbourne Outer NW</t>
  </si>
  <si>
    <t>KX3E9, KX3F7, KX3I3, KX3I6, KX3I8, KX3I9, KX3J1, KX3J4, KX3J7, KX3M2, KX3M3, KX3N1</t>
  </si>
  <si>
    <t>Melbourne Outer N</t>
  </si>
  <si>
    <t>KX3F5, KX3F6, KX3G1, KX3G2, KX3G4, KX3G5, KX3G6, KX3H4, KX3H5, KX3H6, LX1E4</t>
  </si>
  <si>
    <t>Melbourne Outer W</t>
  </si>
  <si>
    <t>KX3M4, KX3M7</t>
  </si>
  <si>
    <t>Perth UX</t>
  </si>
  <si>
    <t>BV1M, BV1N, BV1O, BV4A, BV4B, BV4C, BV1L5, BV1L8, BV1P1, BV1P2, BV1P4, BV1P5, BV1P7, BV1P8, BV4D1, BV4D2, BV4E1, BV4E2, BV4E3, BV4F1, BV4F2, BV4F3, BV4G1, BV4G2, BV1P9, BV4D3, BV4D4, BV4G3</t>
  </si>
  <si>
    <t>Perth Metro</t>
  </si>
  <si>
    <t>BV1I, BV1J, BV1K, BV2I, BV2J, BV2M, BV2N, BV4H, BV4I, BV4J, BV4K, BV4L, BV5A, BV5B, BV5E, BV5F, BV5I, BV5J, BV1E7, BV1E8, BV1E9, BV1F7, BV1F8, BV1F9, BV1G7, BV1G8, BV1G9, BV1H7, BV1H8, BV1H9, BV1L1, BV1L2, BV1L3, BV1L4, BV1L6, BV1L7, BV1L9, BV1P3, BV1P6, BV2E7, BV2E8, BV2E9, BV2F7, BV2F8, BV2F9, BV4D5, BV4D6, BV4D7, BV4D8, BV4D9, BV4E4, BV4E5, BV4E6, BV4E7, BV4E8, BV4E9, BV4F4, BV4F5, BV4F6, BV4F7, BV4F8, BV4F9, BV4G4, BV4G5, BV4G6, BV4G7, BV4G8, BV4G9, BV4M1, BV4M2, BV4M3, BV4N1, BV4N2, BV4N3, BV4O1, BV4O2, BV4O3, BV4P1, BV4P2, BV4P3, BV5M1, BV5M2, BV5M3, BV5N1, BV5N2, BV5N3</t>
  </si>
  <si>
    <t>Sydney UX N</t>
  </si>
  <si>
    <t>NV7G, NV7H, NV7J, NV7K, NV7L, NV7M, NV7N, NV7O, NV7P, MV9P2, MV9P3, MV9P5, MV9P6, MV9P7, MV9P8, MV9P9, MW3D1, MW3D2, MW3D3, MW3D5, MW3D6, MW3D8, NV7F6, NV7F8, NV7F9, NV7I6, NV7I8, NV7I9, NW1A1, NW1A2, NW1A3, NW1A4, NW1A5, NW1A6, NW1B1, NW1B2, NW1B3, NW1B4, NW1B5, NW1B6, NW1C1, NW1C2, NW1C3, NW1C4, NW1C5, NW1C6, NW1D1, NW1D2, NW1D3, NW1D4, NW1D5, NW1D6</t>
  </si>
  <si>
    <t>Sydney UX S</t>
  </si>
  <si>
    <t>NW1E, NW1F, NW1G, NW1H, MW3D9, MW3H2, MW3H3, MW3H5, MW3H6, MW3H9, MW3L2, MW3L3, NW1A7, NW1A8, NW1A9, NW1B7, NW1B8, NW1B9, NW1C7, NW1C8, NW1C9, NW1D7, NW1D8, NW1D9, NW1I1, NW1I2, NW1I3, NW1J1, NW1J2, NW1J3, NW1K1, NW1K2, NW1K3, NW1L1, NW1L2, NW1L3</t>
  </si>
  <si>
    <t>Newcastle UX</t>
  </si>
  <si>
    <t xml:space="preserve">NV4O7, NV4O8, NV4O9, NV4P7 </t>
  </si>
  <si>
    <t>Sydney Metro</t>
  </si>
  <si>
    <t>MV9K, MV9L, MV9O, MW3C, NV5M, NV7B, NV7C, NV7D, NV7E, MV9D6, MV9D9, MV9G4, MV9G5, MV9G6, MV9G7, MV9G8, MV9G9, MV9H3, MV9H4, MV9H5, MV9H6, MV9H7, MV9H8, MV9H9, MV9P1, MV9P4, MW3D4, MW3D7, MW3G1, MW3G2, MW3G3, MW3H1, NV4L4, NV4L5, NV4L6, NV4L7, NV4L8, NV4L9, NV4M5, NV4M6, NV4M8, NV4M9, NV4N4, NV4N5, NV4N6, NV4N7, NV4N8, NV4N9, NV4O3, NV4O4, NV4O5, NV4O6, NV4P1, NV4P2, NV4P3, NV4P4, NV4P5, NV4P6, NV4P8, NV4P9, NV5I4, NV5I5, NV5I6, NV5I7, NV5I8, NV5I9, NV5J4, NV5J7, NV5N1, NV5N4, NV5N7, NV7A2, NV7A3, NV7A4, NV7A5, NV7A6, NV7A7, NV7A8, NV7A9, NV7F1, NV7F2, NV7F3, NV7F4, NV7F5, NV7F7, NV7I1, NV7I2, NV7I3, NV7I4, NV7I5, NV7I7</t>
  </si>
  <si>
    <t>Sydney Outer SE</t>
  </si>
  <si>
    <t>MV9I, MV9J, MV9M, MV9N, MW3K, MV9E4, MV9E5, MV9E6, MV9E7, MV9E8, MV9E9, MV9F4, MV9F5, MV9F6, MV9F7, MV9F8, MV9F9, MW3B2, MW3B3, MW3B5, MW3B6, MW3B8, MW3B9, MW3F2, MW3F3, MW3F5, MW3F6, MW3F8, MW3F9, MW3G4, MW3G5, MW3G6, MW3G7, MW3G8, MW3G9, MW3H4, MW3H7, MW3H8, MW3J2, MW3J3, MW3L1, MW3L4, MW3L5, MW3L6, MW3L7, MW3L8, MW3L9, MW3O1, MW3O2, MW3O3, MW3P1, MW3P2, MW3P3, NW1I4, NW1I5, NW1I6, NW1I7, NW1I8, NW1I9, NW1J4, NW1J5, NW1J6, NW1J7, NW1J8, NW1J9, NW1K4, NW1K5, NW1K6, NW1K7, NW1K8, NW1K9, NW1L4, NW1L5, NW1L6, NW1L7, NW1L8, NW1L9, NW1M1, NW1M2, NW1M3, NW1N1, NW1N2, NW1N3, NW1O1, NW1O2, NW1O3, NW1P1, NW1P2, NW1P3</t>
  </si>
  <si>
    <t>Sydney Outer E</t>
  </si>
  <si>
    <t>NV5O, NV5P, NV5J5, NV5J6, NV5J8, NV5J9, NV5K4, NV5K5, NV5K6, NV5K7, NV5K8, NV5K9, NV5L4, NV5L5, NV5L6, NV5L7, NV5L8, NV5L9, NV5N2, NV5N3, NV5N5, NV5N6, NV5N8, NV5N9</t>
  </si>
  <si>
    <t>Sydney Outer N</t>
  </si>
  <si>
    <t>NV4I5, NV4I6, NV4I8, NV4I9, NV4J4, NV4J5, NV4J6, NV4J7, NV4J8, NV4J9, NV4K4, NV4K5, NV4K6, NV4K7, NV4K8, NV4K9, NV4M2, NV4M3, NV4N1, NV4N2, NV4N3, NV4O1, NV4O2</t>
  </si>
  <si>
    <t>ACT West</t>
  </si>
  <si>
    <t>Canberra, 
Regional NSW</t>
  </si>
  <si>
    <t>MW4G1, MW4G2, MW4G3, MW4G5, MW4G6, MW4G8, MW4G9, MW4K2, MW4K3, MW4K5, MW4K6</t>
  </si>
  <si>
    <t>ACT South</t>
  </si>
  <si>
    <t>MW4P6, MW5M4, MW5M5</t>
  </si>
  <si>
    <t>Regional NSW Tamworth</t>
  </si>
  <si>
    <t>Rural North NSW / South QLD 3700-3750, 
Regional NSW</t>
  </si>
  <si>
    <t>MV3D1, MV3D2, MV3D3, MV3D4, MV3D5, MV3D6, MV3D8, MV3D9</t>
  </si>
  <si>
    <t>Regional NSW Kundabung</t>
  </si>
  <si>
    <t>NV2D7, NV2D8, NV2D9</t>
  </si>
  <si>
    <t>Rural NSW Mount Seaview</t>
  </si>
  <si>
    <t>Rural South / West NSW 3700-3750, 
Regional NSW 3750-3800, 
Rural South / West NSW</t>
  </si>
  <si>
    <t>NV2E, NV2F, NV2G</t>
  </si>
  <si>
    <t>NSW/ACT Urban Fringe</t>
  </si>
  <si>
    <t>MV6, MW6, MW7, MW8, MW9, MV2P, MV3M, MV3N, MV5D, MV5H, MV5L, MV5P, MV7L, MV7O, MV7P, MV8D, MV8H, MV8I, MV8J, MV8K, MV8L, MV8M, MV8N, MV8O, MV8P, MV9A, MV9B, MV9C, MW1A, MW1B, MW1C, MW1D, MW1E, MW1F, MW1G, MW1H, MW1I, MW1J, MW1K, MW1L, MW1M, MW1N, MW1O, MW2A, MW2B, MW2C, MW2D, MW2E, MW2F, MW2G, MW2H, MW2I, MW2J, MW2K, MW2L, MW2O, MW2P, MW3A, MW3E, MW3I, MW3M, MW3N, MW4A, MW4B, MW4C, MW4E, MW4F, MW4I, MW4J, MW4M, MW4N, MW4O, MW5C, MW5D, MW5G, MW5H, MW5K, MW5L, MW5O, MW5P, MX2A, MX2B, MX2C, MX2D, MX3A, MX3B, MX3C, MX3D, NV1I, NV1J, NV1K, NV1L, NV1M, NV1N, NV1O, NV1P, NV2H, NV2I, NV2J, NV2K, NV2L, NV2M, NV2N, NV2O, NV2P, NV3E, NV3F, NV3G, NV3H, NV3I, NV3J, NV3K, NV3L, NV3M, NV3N, NV3O, NV3P, NV4A, NV4B, NV4C, NV4D, NV4E, NV4F, NV4G, NV4H, NV5A, NV5B, NV5C, NV5D, NV5E, NV5F, NV5G, NV5H, LW3L3, LW3L5, LW3L6, LW3L8, LW3L9, LW3P3, LW3P6, LW3P9, LW6D3, LW6D6, LW6D9, LW6H3, LW6H6, LW6H9, LW6L3, LW6L6, LW6L9, LW6P3, LW6P6, LW6P9, MV3O4, MV3O5, MV3O6, MV3O7, MV3O8, MV3O9, MV3P2, MV3P3, MV3P4, MV3P5, MV3P6, MV3P7, MV3P8, MV3P9, MV5G5, MV5G6, MV5G8, MV5G9, MV5K2, MV5K3, MV7K6, MV7K8, MV7K9, MV7N9, MV8E6, MV8E9, MV8F4, MV8F5, MV8F6, MV8F7, MV8F8, MV8F9, MV8G4, MV8G5, MV8G6, MV8G7, MV8G8, MV8G9, MV9D1, MV9D2, MV9D3, MV9D4, MV9D5, MV9D7, MV9D8, MV9E1, MV9E2, MV9E3, MV9F1, MV9F2, MV9F3, MV9G1, MV9G2, MV9G3, MV9H1, MV9H2, MW1P1, MW1P2, MW1P3, MW2M1, MW2M2, MW2M3, MW2N1, MW2N2, MW2N3, MW3B1, MW3B4, MW3B7, MW3F1, MW3F4, MW3F7, MW3J1, MW3J4, MW3J5, MW3J6, MW3J7, MW3J8, MW3J9, MW3O4, MW3O5, MW3O6, MW3O7, MW3O8, MW3O9, MW3P4, MW3P5, MW3P6, MW3P7, MW3P8, MW3P9, MW4G4, MW4G7, MW4K1, MW4K4, MW4K7, MW4K8, MW4K9, MW4P4, MW4P5, MW4P7, MW4P8, MW4P9, MW5M6, MW5M7, MW5M8, MW5M9, MW5N4, MW5N5, MW5N6, MW5N7, MW5N8, MW5N9, NV4I1, NV4I2, NV4I3, NV4I4, NV4I7, NV4J1, NV4J2, NV4J3, NV4K1, NV4K2, NV4K3, NV4L1, NV4L2, NV4L3, NV4M1, NV4M4, NV4M7, NV5I1, NV5I2, NV5I3, NV5J1, NV5J2, NV5J3, NV5K1, NV5K2, NV5K3, NV5L1, NV5L2, NV5L3, NV7A1, NW1M4, NW1M5, NW1M6, NW1M7, NW1M8, NW1M9, NW1N4, NW1N5, NW1N6, NW1N7, NW1N8, NW1N9, NW1O4, NW1O5, NW1O6, NW1O7, NW1O8, NW1O9, NW1P4, NW1P5, NW1P6, NW1P7, NW1P8, NW1P9</t>
  </si>
  <si>
    <t>Rural NSW W</t>
  </si>
  <si>
    <t>Rural South / West NSW 3700-3750, 
Rural South / West NSW</t>
  </si>
  <si>
    <t>SA Urban Fringe</t>
  </si>
  <si>
    <t>Rural SA 3700-3750, 
Regional SA 3750-3800, 
Regional SA</t>
  </si>
  <si>
    <t>IW2, IW5, IW7, IW8, IW9, JW4, IV8K, IV8L, IV8N, IV8O, IV8P, IV9F, IV9I, IV9J, IV9K, IV9L, IV9M, IV9N, IV9O, IV9P, IW1P, IW3A, IW3B, IW3C, IW3D, IW4D, IW4G, IW4H, IW4K, IW4L, IW4N, IW4O, IW4P, IW6I, IW6J, IW6K, IW6L, IW6M, IW6N, IW6O, IW6P, JV7M, JV7N, JV7O, JV7P, JV8M, JW1A, JW1B, JW1C, JW1D, JW1F, JW1G, JW1H, JW1J, JW1K, JW1L, JW1N, JW1O, JW1P, JW2A, JW2B, JW2C, JW2E, JW2F, JW2G, JW2H, JW2I, JW2J, JW2K, JW2M, JW2N, JW2O, JW5A, JW5B, JW5C, JW5E, JW5F, JW5I, JW5J, JW5M, JW7A, JW7B, JW7C, JW7D, JW7E, JW7F, JW7G, JW7I, JW8A, IV8H9, IV8J8, IV8J9, IV9E3, IV9E4, IV9E5, IV9E6, IV9E7, IV9E8, IV9E9, IV9G1, IV9G2, IV9G4, IV9G5, IV9G6, IV9G7, IV9G8, IV9G9, IW1L6, IW1L9, IW3E1, IW3E2, IW3E3, IW3E4, IW3E7, IW3F1, IW3F2, IW3F3, IW3G1, IW3G2, IW3G3, IW3H1, IW3H2, IW3H3, IW3I1, IW3I4, IW3I7, IW3M1, IW3M4, IW3M7, IW6A1, IW6A4, IW6A7, IW6E1, IW6E4, IW6E7, JV7I7, JV7I8, JV7I9, JV7J7, JV7J8, JV7J9, JV7K7, JV7K8, JV7K9, JV7L7, JV7L8, JV7L9, JV8I7, JV8I8, JV8I9, JV8N1, JV8N4, JV8N5, JV8N6, JV8N7, JV8N8, JV8N9, JV8O7, JW1E1, JW1E2, JW1E3, JW1E5, JW1E6, JW1E8, JW1E9, JW1I2, JW1I3, JW1I5, JW1I6, JW1I8, JW1I9, JW1M2, JW1M3, JW1M5, JW1M6, JW1M7, JW1M8, JW1M9, JW2D1, JW2D2, JW2D4, JW2D5, JW2D6, JW2D7, JW2D8, JW2D9, JW2L1, JW2L2, JW2L3, JW2L4, JW2L5, JW2L6, JW5N1, JW5N2, JW5N4, JW5N5, JW5N7, JW5N8, JW8B1, JW8B2, JW8B4</t>
  </si>
  <si>
    <t>Rural SA 3700-3750, 
Rural SA</t>
  </si>
  <si>
    <t>Rural North NSW / South QLD 3700-3750, 
Regional QLD 3750-3800, 
Regional QLD</t>
  </si>
  <si>
    <t>Rural Central Qld</t>
  </si>
  <si>
    <t>Rural Central QLD 3700-3750, 
Rural Central QLD</t>
  </si>
  <si>
    <t>Rural North Qld</t>
  </si>
  <si>
    <t>Rural North QLD 3700-3750, 
Rural North QLD</t>
  </si>
  <si>
    <t>Rural North NSW / South Qld</t>
  </si>
  <si>
    <t>Rural North NSW / South QLD 3700-3750, 
Rural North NSW / South QLD</t>
  </si>
  <si>
    <t>MT1, MT2, MT3, MT6, MT7, MT8, MT9, MU1, MU2, MU3, MU4, MU7, MU8, MU9, NT1, NU4, NU8, NU9, MT4A, MT4B, MT4C, MT4D, MT4E, MT4I, MT4M, MT4N, MT5A, MT5B, MT5C, MT5D, MT5F, MT5G, MT5H, MT5J, MT5K, MT5L, MT5N, MT5O, MT5P, MU5A, MU5B, MU5E, MU5F, MU5I, MU5J, MU5M, MU5N, MU5O, MU5P, MU6B, MU6C, MU6D, MU6F, MU6G, MU6H, MU6J, MU6K, MU6L, MU6M, MU6N, MU6O, MU6P, MV1A, MV1B, MV1C, MV1D, MV1E, MV1F, MV1G, MV1H, MV2A, MV2B, MV2C, MV2D, MV2E, MV2F, MV2G, MV2H, MV3A, MV3B, MV3E, NS7I, NS7J, NS7K, NS7L, NS7M, NS7N, NS7O, NS7P, NS8I, NS8J, NS8K, NS8L, NS8M, NS8N, NS8O, NS8P, NS9I, NS9J, NS9K, NS9L, NS9M, NS9N, NS9O, NS9P, NT2A, NT2B, NT2C, NT2D, NT2E, NT2F, NT2G, NT2H, NT2I, NT2J, NT2K, NT2L, NT2M, NT2N, NT3A, NT3B, NT3C, NT3D, NT3E, NT3F, NT3G, NT3H, NT3I, NT3J, NT3K, NT3L, NT4A, NT4B, NT4E, NT4F, NT4I, NT4J, NT4M, NT4N, NU1A, NU1E, NU1F, NU1G, NU1I, NU1J, NU1K, NU1L, NU1M, NU1N, NU1O, NU1P, NU2I, NU2M, NU2N, NU2O, NU5A, NU5B, NU5C, NU5E, NU5F, NU5G, NU5H, NU5I, NU5J, NU5K, NU5L, NU5M, NU5N, NU5O, NU5P, NU6I, NU6J, NU6K, NU6L, NU6M, NU6N, NU6O, NU6P, NU7A, NU7B, NU7C, NU7D, NU7E, NU7F, NU7G, NU7H, NU7I, NU7J, NU7L, NU7M, NU7N, NU7O, NU7P, NV1A, NV1B, NV1C, NV1D, NV1E, NV1F, NV1G, NV1H, NV2A, NV2B, NV2C, NV3A, NV3B, NV3C, NV3D, MT4F1, MT4F2, MT4F3, MT4F4, MT4F5, MT4F6, MT4F7, MT4F8, MT4G1, MT4J1, MT4J2, MT4J4, MT4J5, MT4J7, MT4J8, MT4J9, MT4O4, MT4O5, MT4O7, MT4O8, MT4O9, MT4P6, MT4P7, MT4P8, MT4P9, MT5E1, MT5E2, MT5E3, MT5E5, MT5E6, MT5E8, MT5E9, MT5I3, MT5I6, MT5I8, MT5I9, MT5M2, MT5M3, MT5M4, MT5M5, MT5M6, MT5M7, MT5M8, MT5M9, MU5C1, MU5C2, MU5C3, MU5C4, MU5C5, MU5C6, MU5C7, MU5D1, MU5D2, MU5D3, MU5D4, MU5D5, MU5D6, MU5K7, MU6A1, MU6A2, MU6A3, MU6A4, MU6A5, MU6A6, MU6A8, MU6A9, MU6E3, MU6E6, MU6E9, MU6I3, MU6I6, MU6I8, MU6I9, MV3C1, MV3C2, MV3C3, MV3C4, MV3C5, MV3C6, MV3C7, MV3F1, MV3F2, MV3F4, MV3F7, NT2O1, NT2O2, NT2O4, NT2O7, NT4C1, NT4C2, NT4C3, NT4C4, NT4C5, NT4C7, NT4C8, NT4D1, NT4D2, NT4D3, NT5A1, NT5A2, NT5A3, NT5B1, NT5B2, NT5B3, NT5C1, NT7A1, NT7A2, NT7A3, NT7A4, NT7A5, NT7A7, NT7B1, NT7E1, NT7M4, NT7M7, NT7M8, NU1B1, NU1B4, NU1B7, NU1B8, NU1B9, NU1C7, NU1C8, NU1C9, NU1D7, NU1D8, NU1H1, NU1H2, NU1H4, NU1H5, NU1H6, NU1H7, NU1H8, NU1H9, NU2J1, NU2J2, NU2J4, NU2J5, NU2J6, NU2J7, NU2J8, NU2J9, NU2K4, NU2K5, NU2K6, NU2K7, NU2K8, NU2K9, NU5D4, NU5D5, NU5D6, NU5D7, NU5D8, NU5D9, NU6E7, NU6E8, NU6E9, NU6F7, NU6F8, NU6F9, NU6G7, NU6G8, NU6G9, NU6H7, NU6H8, NU6H9, NU7K1, NU7K2, NU7K3, NU7K5, NU7K6, NU7K7, NU7K8, NU7K9, NV2D1, NV2D2, NV2D3, NV2D4, NV2D5, NV2D6</t>
  </si>
  <si>
    <t>Melbourne Outer SW</t>
  </si>
  <si>
    <t>Melbourne, 
Regional VIC</t>
  </si>
  <si>
    <t>KX5D2, KX5D3, KX5D5, KX5D6, KX5D8, KX5D9, KX5H2, KX5H3, KX5H5, KX5H6, KX5H8, KX5H9, KX5L2, KX5L3, KX5L5, KX5L6, KX5L8, KX5L9</t>
  </si>
  <si>
    <t>Victoria Urban Fringe</t>
  </si>
  <si>
    <t>Rural VIC 3700-3750, 
Regional VIC 3750-3800, 
Regional VIC</t>
  </si>
  <si>
    <t>LX5, KW7L, KW7O, KW7P, KW8B, KW8C, KW8D, KW8E, KW8F, KW8G, KW8I, KW8J, KW8K, KW8M, KW8N, KW8O, KW9A, KW9B, KW9C, KW9D, KW9H, KW9L, KW9P, KX1C, KX1D, KX1G, KX1H, KX1K, KX1L, KX1O, KX1P, KX2A, KX2B, KX2E, KX2F, KX2I, KX2J, KX2M, KX2N, KX3D, KX4C, KX4D, KX4G, KX4H, KX4J, KX4K, KX4L, KX4N, KX4O, KX4P, KX5A, KX5B, KX5C, KX5E, KX5F, KX5G, KX5I, KX5J, KX5K, KX5M, KX5N, KX5O, KX5P, KX6M, KX6N, KX6O, KX6P, KX8A, KX8B, KX8C, KX8D, KX8E, KX8F, KX8G, KX8H, KX9A, KX9B, KX9C, KX9D, KX9E, KX9F, KX9G, KX9H, LW7A, LW7E, LW7F, LW7I, LW7J, LW7K, LW7M, LW7N, LW7O, LW7P, LX1A, LX1B, LX1C, LX1D, LX1F, LX1G, LX1H, LX1L, LX1P, LX2A, LX2E, LX2I, LX2M, LX2N, LX2O, LX4D, LX4G, LX4H, LX4K, LX4L, LX4M, LX4N, LX4O, LX4P, LX6A, LX6E, LX6I, LX6M, LX7A, LX7B, LX7C, LX7D, LX7E, LX7F, LX7G, LX7H, LX8A, LX8B, LX8C, LX8D, LX8E, LX8F, LX8G, LX8H, KW5P8, KW5P9, KW6M7, KW6M8, KW6M9, KW6N7, KW6N8, KW6N9, KW6O7, KW6O8, KW6O9, KW6P7, KW6P8, KW6P9, KW7D9, KW7H3, KW7H5, KW7H6, KW7H8, KW7H9, KW7K5, KW7K6, KW7K8, KW7K9, KW8A2, KW8A3, KW8A4, KW8A5, KW8A6, KW8A7, KW8A8, KW8A9, KW8H1, KW8H2, KW8H3, KW8H4, KW8H5, KW8H7, KW8H8, KW8L1, KW8L2, KW8L4, KW8L5, KW8L7, KW8L8, KW8P1, KW8P2, KW8P4, KW8P5, KW8P7, KW8P8, KW9E1, KW9E2, KW9E3, KW9F1, KW9F2, KW9F3, KW9G1, KW9G2, KW9G3, KW9G6, KW9G9, KW9K3, KW9K6, KW9K9, KW9O3, KW9O6, KW9O9, KX1J9, KX1N3, KX1N6, KX1N9, KX2C1, KX2C2, KX2C3, KX2C4, KX2C5, KX2C6, KX2D1, KX2D2, KX2D4, KX2D5, KX2O7, KX2O8, KX2O9, KX2P7, KX2P8, KX2P9, KX3C3, KX3C6, KX3C9, KX3G3, KX3H1, KX3H2, KX3H3, KX4B3, KX4B6, KX4B9, KX4F3, KX4F5, KX4F6, KX4F7, KX4F8, KX4F9, KX5D1, KX5D4, KX5D7, KX5H1, KX5H4, KX5H7, KX5L1, KX5L4, KX5L7, LW4M7, LW4M8, LW4M9, LW7B1, LW7B4, LW7B5, LW7B7, LW7B8, LW7B9, LW7C7, LW7C8, LW7G1, LW7G2, LW7G4, LW7G5, LW7G6, LW7G7, LW7G8, LW7G9, LW7H7, LW7L1, LW7L2, LW7L4, LW7L5, LW7L7, LW7L8, LW8M4, LW8M5, LW8M7, LW8M8, LW8M9, LX1E1, LX1E2, LX1E3, LX1E5, LX1E6, LX1J2, LX1J3, LX1K1, LX1K2, LX1K3, LX1K5, LX1K6, LX1K8, LX1K9, LX2P4, LX2P5, LX2P6, LX2P7, LX2P8, LX2P9, LX3M7, LX3M8, LX3M9, LX4F3, LX4F6, LX4F9, LX4J3, LX4J6, LX4J9, LX6B4, LX6B7, LX6F1, LX6F4, LX6F7, LX6J1, LX6J4, LX6J7, LX6N1, LX6N4</t>
  </si>
  <si>
    <t>Regional NSW South</t>
  </si>
  <si>
    <t>Rural VIC 3700-3750, 
Regional NSW</t>
  </si>
  <si>
    <t>MX1C, MX1D, MX1H, MX2E, MX2F, MX2G, MX2H, MX3E, MX3F, MX3G, MX3H</t>
  </si>
  <si>
    <t>Regional NSW Towong</t>
  </si>
  <si>
    <t>LW9D3, LW9D6, LW9D9</t>
  </si>
  <si>
    <t>Rural Vic W</t>
  </si>
  <si>
    <t>Rural VIC 3700-3750, 
Regional SA</t>
  </si>
  <si>
    <t>JW3A7, JW3E1</t>
  </si>
  <si>
    <t>Rural VIC 3700-3750, 
Rural VIC</t>
  </si>
  <si>
    <t>Rural WA 3700-3750, 
Rural WA</t>
  </si>
  <si>
    <t>WA Regional SW</t>
  </si>
  <si>
    <t>Rural WA 3700-3750, 
Regional WA</t>
  </si>
  <si>
    <t>AV9, AW3, BV7, BV8, BW1, BW2, BW5, BV1A, BV1B, BV1C, BV1D, BV2A, BV2B, BV2C, BV2D, BV2G, BV2H, BV2K, BV2L, BV2O, BV2P, BV3A, BV3B, BV3E, BV3F, BV3I, BV3J, BV3M, BV3N, BV5C, BV5D, BV5G, BV5H, BV5K, BV5L, BV5O, BV5P, BV6A, BV6B, BV6E, BV6F, BV6I, BV6J, BV6M, BV6N, BV9A, BV9B, BV9E, BV9F, BV9I, BV9J, BV9M, BV9N, BW3A, BW6A, BW6E, BW6I, BW6M, BV1E1, BV1E2, BV1E3, BV1E4, BV1E5, BV1E6, BV1F1, BV1F2, BV1F3, BV1F4, BV1F5, BV1F6, BV1G1, BV1G2, BV1G3, BV1G4, BV1G5, BV1G6, BV1H1, BV1H2, BV1H3, BV1H4, BV1H5, BV1H6, BV2E1, BV2E2, BV2E3, BV2E4, BV2E5, BV2E6, BV2F1, BV2F2, BV2F3, BV2F4, BV2F5, BV2F6, BV3C1, BV3C2, BV3C4, BV3C5, BV3C7, BV3C8, BV3G1, BV3G2, BV3G4, BV3G5, BV4M4, BV4M5, BV4M6, BV4M7, BV4M8, BV4M9, BV4N4, BV4N5, BV4N6, BV4N7, BV4N8, BV4N9, BV4O4, BV4O5, BV4O6, BV4O7, BV4O8, BV4O9, BV4P4, BV4P5, BV4P6, BV4P7, BV4P8, BV4P9, BV5M4, BV5M5, BV5M6, BV5M7, BV5M8, BV5M9, BV5N4, BV5N5, BV5N6, BV5N7, BV5N8, BV5N9, BV9C1, BV9C2, BV9C4, BV9C5, BV9C7, BV9C8, BV9G1, BV9G2, BV9G4, BV9G5, BV9G7, BV9G8, BW3M4, BW3M7, BW3M8</t>
  </si>
  <si>
    <t>Rural WA 3700-3750, 
Regional WA, 
Regional WA Central</t>
  </si>
  <si>
    <t>Bass Strait</t>
  </si>
  <si>
    <t>Rural TAS 3700-3750, 
Regional VIC</t>
  </si>
  <si>
    <t>KX8I, KX8J, KX8K, KX8L, KX8M, KX8N, KX8O, KX8P, KX9I, KX9J, KX9K, KX9L, KX9M, KX9N, KX9O, KX9P, LX7I, LX7J, LX7K, LX7L, LX7M, LX7N, LX7O, LX7P, LX8I, LX8J, LX8K, LX8L, LX8M, LX8N, LX8O, LX8P</t>
  </si>
  <si>
    <t>Rural TAS 3700-3750, 
Rural TAS</t>
  </si>
  <si>
    <t>Rural VIC 3700-3750, 
Albury</t>
  </si>
  <si>
    <t>Bendigo/Ballarat</t>
  </si>
  <si>
    <t>KW9I, KW9J, KW9M, KW9N, KX2G, KX2H, KX2K, KX2L, KX3A, KX3B, KW8H6, KW8H9, KW8L3, KW8L6, KW8L9, KW8P3, KW8P6, KW8P9, KW9E4, KW9E5, KW9E6, KW9E7, KW9E8, KW9E9, KW9F4, KW9F5, KW9F6, KW9F7, KW9F8, KW9F9, KW9G4, KW9G5, KW9G7, KW9G8, KW9K1, KW9K2, KW9K4, KW9K5, KW9K7, KW9K8, KW9O1, KW9O2, KW9O4, KW9O5, KW9O7, KW9O8, KX2C7, KX2C8, KX2C9, KX2D3, KX2D6, KX2D7, KX2D8, KX2D9, KX2O1, KX2O2, KX2O3, KX2O4, KX2O5, KX2O6, KX2P1, KX2P2, KX2P3, KX2P4, KX2P5, KX2P6, KX3C1, KX3C2, KX3C4, KX3C5, KX3C7, KX3C8, KX3E1, KX3E2, KX3E3, KX3E4, KX3E5, KX3E6, KX3E7, KX3E8, KX3F1, KX3F2, KX3F3, KX3F4, KX3I1, KX3I2, KX3I4, KX3I5, KX3I7, KX3M1</t>
  </si>
  <si>
    <t>Rural North QLD 3700-3750, 
Cairns</t>
  </si>
  <si>
    <t>Rural TAS 3700-3750, 
Hobart</t>
  </si>
  <si>
    <t>Rural TAS 3700-3750, 
Launceston</t>
  </si>
  <si>
    <t>Rural Central QLD 3700-3750, 
Rockhampton</t>
  </si>
  <si>
    <t>Toowoomba</t>
  </si>
  <si>
    <t>NT7H, NT7L, NT8E, NT8F, NT8I, NT8J, NT7G2, NT7G3, NT7G5, NT7G6, NT7G8, NT7G9, NT7K2, NT7K3, NT7K5, NT7K6, NT7K8, NT7K9, NT7O2, NT7O3, NT7O5, NT7O6, NT7P1, NT7P2, NT7P3, NT7P4, NT7P5, NT7P6, NT8M1, NT8M2, NT8M3, NT8M4, NT8M5, NT8M6, NT8N1, NT8N2, NT8N3, NT8N4, NT8N5, NT8N6</t>
  </si>
  <si>
    <t>Rural Central QLD 3700-3750, 
Townsville</t>
  </si>
  <si>
    <t>ESPZ Roma</t>
  </si>
  <si>
    <t>N/A</t>
  </si>
  <si>
    <t>MT4H, MT4K, MT4L, MT4F9, MT4G2, MT4G3, MT4G4, MT4G5, MT4G6, MT4G7, MT4G8, MT4G9, MT4J3, MT4J6, MT4O1, MT4O2, MT4O3, MT4O6, MT4P1, MT4P2, MT4P3, MT4P4, MT4P5, MT5E4, MT5E7, MT5I1, MT5I2, MT5I4, MT5I5, MT5I7, MT5M1</t>
  </si>
  <si>
    <t>ESPZ Moree</t>
  </si>
  <si>
    <t>MU5G, MU5H, MU5L, MU5C8, MU5C9, MU5D7, MU5D8, MU5D9, MU5K1, MU5K2, MU5K3, MU5K4, MU5K5, MU5K6, MU5K8, MU5K9, MU6A7, MU6E1, MU6E2, MU6E4, MU6E5, MU6E7, MU6E8, MU6I1, MU6I2, MU6I4, MU6I5, MU6I7</t>
  </si>
  <si>
    <t>ESPZ Quirindi E</t>
  </si>
  <si>
    <t>MV3H, MV3L, MV3D7, MV3G9, MV3K3, MV3K6, MV3K9, MV3O1, MV3O2, MV3O3, MV3P1</t>
  </si>
  <si>
    <t>ESPZ Quirindi W</t>
  </si>
  <si>
    <t>MV3C8, MV3C9, MV3F3, MV3F5, MV3F6, MV3F8, MV3F9, MV3G1, MV3G2, MV3G3, MV3G4, MV3G5, MV3G6, MV3G7, MV3G8, MV3J2, MV3J3, MV3J5, MV3J6, MV3J9, MV3K1, MV3K2, MV3K4, MV3K5, MV3K7, MV3K8</t>
  </si>
  <si>
    <t>Uralla earth station site</t>
  </si>
  <si>
    <t>NU7K4</t>
  </si>
  <si>
    <t>Lower</t>
  </si>
  <si>
    <t>Upper</t>
  </si>
  <si>
    <t>BW</t>
  </si>
  <si>
    <t>Urban excise</t>
  </si>
  <si>
    <t>AKAL (Optus) 11286123 Area 6</t>
  </si>
  <si>
    <t>Optus 11286124 Area 3</t>
  </si>
  <si>
    <t>Telstra 10498938 Area 12</t>
  </si>
  <si>
    <t>Telstra 10914942 Area 1</t>
  </si>
  <si>
    <t>Mobile JV (TPG) 10917464 Area 1</t>
  </si>
  <si>
    <t>Dense  Air (TPG) 10917463 Area 1</t>
  </si>
  <si>
    <t>NBN 11286131 Area 2</t>
  </si>
  <si>
    <t>NBN 11286129 Area 1</t>
  </si>
  <si>
    <t>Optus 11286124 Area 1</t>
  </si>
  <si>
    <t>Telstra 10498938 Area 1</t>
  </si>
  <si>
    <t>Telstra 10914942 Area 8</t>
  </si>
  <si>
    <t>Mobile JV (TPG) 10917464 Area 8</t>
  </si>
  <si>
    <t>Optus 10917462 Area 2</t>
  </si>
  <si>
    <t>NBN 11286129 Area 2</t>
  </si>
  <si>
    <t>Optus 11286124 Area 2</t>
  </si>
  <si>
    <t>Telstra 10498938 Area 2</t>
  </si>
  <si>
    <t>AKAL (Optus) 11286123 Area 7</t>
  </si>
  <si>
    <t>Optus 11286124 Area 4</t>
  </si>
  <si>
    <t>Telstra 10388334 Area 1</t>
  </si>
  <si>
    <t>Telstra 10914942 Area 2</t>
  </si>
  <si>
    <t>Mobile JV (TPG) 10917464 Area 2</t>
  </si>
  <si>
    <t>Dense  Air (TPG) 10917463 Area 2</t>
  </si>
  <si>
    <t>NBN 11286129 Area 24</t>
  </si>
  <si>
    <t>Telstra 10914942 Area 10</t>
  </si>
  <si>
    <t>Mobile JV (TPG) 10917464 Area 10</t>
  </si>
  <si>
    <t>Optus 10917462 Area 1</t>
  </si>
  <si>
    <t>NBN 11286131 Area 3</t>
  </si>
  <si>
    <t>AKAL (Optus) 11286123 Area 8</t>
  </si>
  <si>
    <t>Optus 11286125 Area 1</t>
  </si>
  <si>
    <t>Telstra 10388334 Area 2</t>
  </si>
  <si>
    <t>Telstra 10498938 Area 13</t>
  </si>
  <si>
    <t>Telstra 10914942 Area 3</t>
  </si>
  <si>
    <t>Dense Air (TPG) 10917463 Area 3</t>
  </si>
  <si>
    <t>Mobile JV (TPG) 10917464 Area 3</t>
  </si>
  <si>
    <t>NBN 11286129 Area 21</t>
  </si>
  <si>
    <t>Telstra 10914942 Area 7</t>
  </si>
  <si>
    <t>Mobile JV (TPG) 10917464 Area 7</t>
  </si>
  <si>
    <t>NBN 11286131 Area 4</t>
  </si>
  <si>
    <t>NBN 11286129 Area 3</t>
  </si>
  <si>
    <t>AKAL (Optus) 11286123 Area 9</t>
  </si>
  <si>
    <t>Telstra 10914942 Area 4</t>
  </si>
  <si>
    <t>Mobile JV (TPG) 10917464 Area 4</t>
  </si>
  <si>
    <t>Dense Air (TPG) 10917463 Area 4</t>
  </si>
  <si>
    <t>NBN 11286131 Area 5</t>
  </si>
  <si>
    <t>NBN 11286129 Area 4</t>
  </si>
  <si>
    <t>Telstra 10914942 Area 11</t>
  </si>
  <si>
    <t>Mobile JV (TPG) 10917464 Area 11</t>
  </si>
  <si>
    <t>Optus 10917462 Area 3</t>
  </si>
  <si>
    <t>NBN 11286129 Area 5</t>
  </si>
  <si>
    <t>NBN 11286129 Area 6</t>
  </si>
  <si>
    <t>NBN 11286129 Area 7</t>
  </si>
  <si>
    <t>NBN 11286128 Area 7</t>
  </si>
  <si>
    <t>AKAL (Optus) 11286123 Area 10</t>
  </si>
  <si>
    <t>Telstra 10498938 Area 5</t>
  </si>
  <si>
    <t>Telstra 10914942 Area 6</t>
  </si>
  <si>
    <t>Dense Air (TPG) 10917463 Area 6</t>
  </si>
  <si>
    <t>Mobile JV (TPG) 10917464 Area 6</t>
  </si>
  <si>
    <t>NBN 11286131 Area 1</t>
  </si>
  <si>
    <t>AKAL (Optus) 11286123 Area 11</t>
  </si>
  <si>
    <t>Optus 11286124 Area 5</t>
  </si>
  <si>
    <t>Telstra 10914942 Area 5</t>
  </si>
  <si>
    <t>Dense Air (TPG) 10917463 Area 5</t>
  </si>
  <si>
    <t>Mobile JV (TPG) 10917464 Area 5</t>
  </si>
  <si>
    <t>NBN 11286129 Area 22</t>
  </si>
  <si>
    <t>NBN 11286129 Area 8</t>
  </si>
  <si>
    <t>NBN 11286129 Area 9</t>
  </si>
  <si>
    <t>AKAL (Optus) 11286123 Area 1</t>
  </si>
  <si>
    <t>AKAL (Optus) 11286123 Area 2</t>
  </si>
  <si>
    <t>NBN 11286129 Area 13</t>
  </si>
  <si>
    <t>NBN 11286129 Area 23</t>
  </si>
  <si>
    <t>NBN 11286129 Area 10</t>
  </si>
  <si>
    <t>NBN 11286129 Area 11</t>
  </si>
  <si>
    <t>AKAL (Optus) 11286123 Area 3</t>
  </si>
  <si>
    <t>NBN 11286129 Area 12</t>
  </si>
  <si>
    <t>AKAL (Optus) 11286123 Area 4</t>
  </si>
  <si>
    <t>Telstra 10914942 Area 9</t>
  </si>
  <si>
    <t>Mobile JV (TPG) 10917464 Area 9</t>
  </si>
  <si>
    <t>AKAL (Optus) 11286123 Area 5</t>
  </si>
  <si>
    <t>NBN 11286129 Area 14</t>
  </si>
  <si>
    <t>NBN 11286128 Area 1</t>
  </si>
  <si>
    <t>Telstra 10498938 Area 8</t>
  </si>
  <si>
    <t>NBN 11286129 Area 15</t>
  </si>
  <si>
    <t>NBN 11286128 Area 2</t>
  </si>
  <si>
    <t>Telstra 10498938 Area 9</t>
  </si>
  <si>
    <t>NBN 11286129 Area 16</t>
  </si>
  <si>
    <t>NBN 11286128 Area 3</t>
  </si>
  <si>
    <t>Telstra 10498938 Area 6</t>
  </si>
  <si>
    <t>NBN 11286129 Area 17</t>
  </si>
  <si>
    <t>NBN 11286126 Area 1</t>
  </si>
  <si>
    <t>NBN 11286128 Area 4</t>
  </si>
  <si>
    <t>Telstra 10498938 Area 4</t>
  </si>
  <si>
    <t>NBN 11286129 Area 18</t>
  </si>
  <si>
    <t>NBN 11286126 Area 2</t>
  </si>
  <si>
    <t>NBN 11286128 Area 5</t>
  </si>
  <si>
    <t>Telstra 10498938 Area 3</t>
  </si>
  <si>
    <t>NBN 11286129 Area 19</t>
  </si>
  <si>
    <t>NBN 11286126 Area 3</t>
  </si>
  <si>
    <t>Telstra 10388334 Area 3</t>
  </si>
  <si>
    <t>Telstra 10498938 Area 10</t>
  </si>
  <si>
    <t>NBN 11286126 Area 4</t>
  </si>
  <si>
    <t>Telstra 10388334 Area 4</t>
  </si>
  <si>
    <t>Telstra 10498938 Area 11</t>
  </si>
  <si>
    <t>NBN 11286129 Area 20</t>
  </si>
  <si>
    <t>NBN 11286128 Area 6</t>
  </si>
  <si>
    <t>Telstra 10498938 Area 7</t>
  </si>
  <si>
    <t>ESPZ</t>
  </si>
  <si>
    <t>3.6 GHz</t>
  </si>
  <si>
    <t>Pre-auction holdings</t>
  </si>
  <si>
    <t>Non-SL allocations</t>
  </si>
  <si>
    <t>3.4/3.7 GHz allocation</t>
  </si>
  <si>
    <t>Total</t>
  </si>
  <si>
    <t>Telstra</t>
  </si>
  <si>
    <t>Optus</t>
  </si>
  <si>
    <t>TPG</t>
  </si>
  <si>
    <t>NBN Co</t>
  </si>
  <si>
    <t>NBN Urban Excise</t>
  </si>
  <si>
    <t>Area-Wide Licence Allocation</t>
  </si>
  <si>
    <t>Earth Station Protection Zones</t>
  </si>
  <si>
    <t>Leftover Lots</t>
  </si>
  <si>
    <t>3.4 GHz (Lower) Supply</t>
  </si>
  <si>
    <t>3.4 GHz (Middle) Supply</t>
  </si>
  <si>
    <t>3.7 GHz (Upper) Supply</t>
  </si>
  <si>
    <t>Total Supply</t>
  </si>
  <si>
    <t>Total Spectrum</t>
  </si>
  <si>
    <t>B/W</t>
  </si>
  <si>
    <t>TLS</t>
  </si>
  <si>
    <t>OPT</t>
  </si>
  <si>
    <t>NBN</t>
  </si>
  <si>
    <t>UX</t>
  </si>
  <si>
    <t>AWL</t>
  </si>
  <si>
    <t>L/O</t>
  </si>
  <si>
    <t>TOTAL</t>
  </si>
  <si>
    <t>Table 1 - 3.7 GHz auction - existing holdings calculation</t>
  </si>
  <si>
    <t>Table 2 - 3.7 GHz auction - expressible demand per product</t>
  </si>
  <si>
    <t>Table 3 - 3.4 GHz auction - existing holdings calculation</t>
  </si>
  <si>
    <t>Table 4 - 3.4 GHz auction - expressible demand per product</t>
  </si>
  <si>
    <t>Category/Region</t>
  </si>
  <si>
    <t>Cat Order</t>
  </si>
  <si>
    <t>Product Name</t>
  </si>
  <si>
    <t>Sub-Area Name (list of potential 'overlap areas')</t>
  </si>
  <si>
    <t>Pre-auction Holdings</t>
  </si>
  <si>
    <t>Rank</t>
  </si>
  <si>
    <t>Population
(overlap area)</t>
  </si>
  <si>
    <t>Overlap Area
Pop %</t>
  </si>
  <si>
    <t>Population
(related area)</t>
  </si>
  <si>
    <t>Population (overlap + related area)</t>
  </si>
  <si>
    <t>Overlap + Related Area Pop %</t>
  </si>
  <si>
    <t>Calculated Existing Holdings</t>
  </si>
  <si>
    <t>Allocation Limit Region</t>
  </si>
  <si>
    <t>Relevant Product</t>
  </si>
  <si>
    <t>Related Product</t>
  </si>
  <si>
    <t>Expressible Demand</t>
  </si>
  <si>
    <t>Available Supply</t>
  </si>
  <si>
    <t>Spectrum Demanded</t>
  </si>
  <si>
    <t>Remaining Expressible Demand</t>
  </si>
  <si>
    <t>3700-3750 MHz related product</t>
  </si>
  <si>
    <t>3750-3800 MHz related product</t>
  </si>
  <si>
    <t>3.7 GHz spectrum won</t>
  </si>
  <si>
    <t>Post-3.7 GHz auction holdings</t>
  </si>
  <si>
    <t>3.7 GHz (3700-3800 MHz)</t>
  </si>
  <si>
    <t>Metro</t>
  </si>
  <si>
    <t>3.4 GHz Lower</t>
  </si>
  <si>
    <t>Regional</t>
  </si>
  <si>
    <t>Potential Bidder</t>
  </si>
  <si>
    <t>3.4 GHz Middle</t>
  </si>
  <si>
    <t>Insignificant Threshold</t>
  </si>
  <si>
    <t>Metro Limit</t>
  </si>
  <si>
    <t>Regional Limit</t>
  </si>
  <si>
    <t>3.7 GHz (3700-3750 MHz)</t>
  </si>
  <si>
    <t>3.7 GHz (3750-3800 MHz)</t>
  </si>
  <si>
    <t>Limit</t>
  </si>
  <si>
    <t>2021 Census Population</t>
  </si>
  <si>
    <r>
      <rPr>
        <b/>
        <sz val="11"/>
        <color theme="1"/>
        <rFont val="Calibri"/>
        <family val="2"/>
        <scheme val="minor"/>
      </rPr>
      <t xml:space="preserve">3.4–3.8 GHz: Allocation limits calculation tool
</t>
    </r>
    <r>
      <rPr>
        <sz val="11"/>
        <color theme="1"/>
        <rFont val="Calibri"/>
        <family val="2"/>
        <scheme val="minor"/>
      </rPr>
      <t>The purpose of making this calculation tool available is to aid potential bidders' consideration of the potential application of any proposed allocation limits on their expressible demand, noting that any potential application of an allocation limit will differ for individual bidders, depending on the extent of their existing spectrum licence holdings in the 3.4–3.8 GHz frequency range.
The calculation tool provides background information that is relevant to allocation limits and expressible demand calculations (including available products, regions and existing spectrum licences), then provides worksheets with those calculations for the 4 incumbent spectrum licensee in the band, plus one for a potential new licensee with no existing holdings in the band.
The 'Worksheet Summary' worksheet provides further detail on the information that is provided in all of the worksheets, with particular regard given to how the calculations work.
Please refer to the consultation paper regarding how to provide feedback on the proposed allocation limits.</t>
    </r>
  </si>
  <si>
    <t>ACT West,
ACT South,
ESPZ Quirindi E,
Regional NSW Tamworth,
Regional NSW Kundabung,
Regional NSW South,
Regional NSW Towong,
NSW/ACT Urban Fringe</t>
  </si>
  <si>
    <t>Rural South / West NSW 3700-3750, 
Regional NSW 3750-3800, 
Rural South / West NSW,
Regional NSW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</si>
</sst>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_(* #,##0_);_(* \(#,##0\);_(* &quot;-&quot;??_);_(@_)"/>
    <numFmt numFmtId="167" formatCode="General\ &quot;MHz&quot;"/>
  </numFmts>
  <fonts count="29"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sz val="10"/>
      <color rgb="FF000000"/>
      <name val="Calibri"/>
      <family val="2"/>
      <scheme val="minor"/>
    </font>
    <font>
      <sz val="10"/>
      <name val="Calibri"/>
      <family val="2"/>
      <scheme val="minor"/>
    </font>
    <font>
      <sz val="11"/>
      <color theme="1"/>
      <name val="Arial"/>
      <family val="2"/>
    </font>
    <font>
      <sz val="11"/>
      <name val="Calibri"/>
      <family val="2"/>
      <scheme val="minor"/>
    </font>
    <font>
      <b/>
      <sz val="12"/>
      <color theme="1"/>
      <name val="Calibri"/>
      <family val="2"/>
      <scheme val="minor"/>
    </font>
    <font>
      <b/>
      <sz val="14"/>
      <color theme="1"/>
      <name val="Calibri"/>
      <family val="2"/>
      <scheme val="minor"/>
    </font>
    <font>
      <sz val="11"/>
      <color rgb="FF000000"/>
      <name val="Calibri"/>
      <family val="2"/>
      <scheme val="minor"/>
    </font>
    <font>
      <b/>
      <sz val="11"/>
      <name val="Calibri"/>
      <family val="2"/>
      <scheme val="minor"/>
    </font>
    <font>
      <sz val="11"/>
      <color theme="0"/>
      <name val="Calibri"/>
      <family val="2"/>
      <scheme val="minor"/>
    </font>
    <font>
      <sz val="10"/>
      <color rgb="FF0070C0"/>
      <name val="Calibri"/>
      <family val="2"/>
      <scheme val="minor"/>
    </font>
    <font>
      <b/>
      <sz val="10"/>
      <color rgb="FF0070C0"/>
      <name val="Calibri"/>
      <family val="2"/>
      <scheme val="minor"/>
    </font>
    <font>
      <b/>
      <sz val="11"/>
      <color theme="5" tint="0.59999389629810485"/>
      <name val="Calibri"/>
      <family val="2"/>
      <scheme val="minor"/>
    </font>
    <font>
      <b/>
      <sz val="11"/>
      <color rgb="FF00BCB8"/>
      <name val="Calibri"/>
      <family val="2"/>
      <scheme val="minor"/>
    </font>
    <font>
      <b/>
      <sz val="11"/>
      <color rgb="FF0088EE"/>
      <name val="Calibri"/>
      <family val="2"/>
      <scheme val="minor"/>
    </font>
    <font>
      <b/>
      <sz val="11"/>
      <color rgb="FF9751CB"/>
      <name val="Calibri"/>
      <family val="2"/>
      <scheme val="minor"/>
    </font>
    <font>
      <sz val="11"/>
      <color theme="2" tint="-0.499984740745262"/>
      <name val="Calibri"/>
      <family val="2"/>
      <scheme val="minor"/>
    </font>
    <font>
      <b/>
      <sz val="11"/>
      <color theme="2" tint="-0.249977111117893"/>
      <name val="Calibri"/>
      <family val="2"/>
      <scheme val="minor"/>
    </font>
    <font>
      <b/>
      <sz val="11"/>
      <color rgb="FFFFBC01"/>
      <name val="Calibri"/>
      <family val="2"/>
      <scheme val="minor"/>
    </font>
    <font>
      <b/>
      <sz val="11"/>
      <color theme="8" tint="0.79998168889431442"/>
      <name val="Calibri"/>
      <family val="2"/>
      <scheme val="minor"/>
    </font>
    <font>
      <sz val="14"/>
      <color theme="1"/>
      <name val="Calibri"/>
      <family val="2"/>
      <scheme val="minor"/>
    </font>
    <font>
      <b/>
      <sz val="9"/>
      <color theme="1"/>
      <name val="Calibri"/>
      <family val="2"/>
      <scheme val="minor"/>
    </font>
    <font>
      <sz val="9"/>
      <color theme="1"/>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0070C0"/>
        <bgColor indexed="64"/>
      </patternFill>
    </fill>
    <fill>
      <patternFill patternType="solid">
        <fgColor rgb="FF009999"/>
        <bgColor indexed="64"/>
      </patternFill>
    </fill>
    <fill>
      <patternFill patternType="solid">
        <fgColor rgb="FF7030A0"/>
        <bgColor indexed="64"/>
      </patternFill>
    </fill>
    <fill>
      <patternFill patternType="solid">
        <fgColor theme="0" tint="-0.499984740745262"/>
        <bgColor indexed="64"/>
      </patternFill>
    </fill>
    <fill>
      <patternFill patternType="solid">
        <fgColor theme="5" tint="0.39997558519241921"/>
        <bgColor indexed="64"/>
      </patternFill>
    </fill>
    <fill>
      <patternFill patternType="solid">
        <fgColor theme="7" tint="-0.249977111117893"/>
        <bgColor indexed="64"/>
      </patternFill>
    </fill>
    <fill>
      <patternFill patternType="solid">
        <fgColor theme="8" tint="0.59999389629810485"/>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1"/>
        <bgColor indexed="64"/>
      </patternFill>
    </fill>
    <fill>
      <patternFill patternType="solid">
        <fgColor rgb="FF009999"/>
        <bgColor theme="0" tint="-0.499984740745262"/>
      </patternFill>
    </fill>
    <fill>
      <patternFill patternType="solid">
        <fgColor theme="0"/>
        <bgColor indexed="64"/>
      </patternFill>
    </fill>
  </fills>
  <borders count="7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678">
    <xf numFmtId="0" fontId="0" fillId="0" borderId="0" xfId="0"/>
    <xf numFmtId="0" fontId="0" fillId="0" borderId="0" xfId="0" applyAlignment="1">
      <alignment vertical="center"/>
    </xf>
    <xf numFmtId="0" fontId="5" fillId="0" borderId="0" xfId="0" applyFont="1" applyAlignment="1">
      <alignment vertical="center"/>
    </xf>
    <xf numFmtId="0" fontId="9" fillId="0" borderId="0" xfId="0" applyFont="1"/>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xf>
    <xf numFmtId="0" fontId="12" fillId="0" borderId="1" xfId="0" applyFont="1" applyBorder="1" applyAlignment="1">
      <alignment horizontal="centerContinuous" vertical="center"/>
    </xf>
    <xf numFmtId="0" fontId="3" fillId="3" borderId="18" xfId="0" applyFont="1" applyFill="1" applyBorder="1" applyAlignment="1">
      <alignment vertical="center"/>
    </xf>
    <xf numFmtId="0" fontId="3" fillId="3" borderId="16" xfId="0" applyFont="1" applyFill="1" applyBorder="1" applyAlignment="1">
      <alignment horizontal="center" vertical="center"/>
    </xf>
    <xf numFmtId="0" fontId="3" fillId="3" borderId="18" xfId="0" applyFont="1" applyFill="1" applyBorder="1" applyAlignment="1">
      <alignment horizontal="center" vertical="center"/>
    </xf>
    <xf numFmtId="165" fontId="3" fillId="3" borderId="18" xfId="0" applyNumberFormat="1" applyFont="1" applyFill="1" applyBorder="1" applyAlignment="1">
      <alignment horizontal="center" vertical="center"/>
    </xf>
    <xf numFmtId="165" fontId="3" fillId="3" borderId="17" xfId="0" applyNumberFormat="1" applyFont="1" applyFill="1" applyBorder="1" applyAlignment="1">
      <alignment horizontal="center" vertical="center"/>
    </xf>
    <xf numFmtId="0" fontId="3" fillId="3" borderId="17" xfId="0" applyFont="1" applyFill="1" applyBorder="1" applyAlignment="1">
      <alignment horizontal="center" vertical="center"/>
    </xf>
    <xf numFmtId="0" fontId="3" fillId="0" borderId="38" xfId="0" applyFont="1" applyBorder="1" applyAlignment="1">
      <alignment horizontal="center" vertical="center"/>
    </xf>
    <xf numFmtId="0" fontId="3" fillId="3" borderId="0" xfId="0" applyFont="1" applyFill="1" applyAlignment="1">
      <alignment vertical="center"/>
    </xf>
    <xf numFmtId="0" fontId="3" fillId="3" borderId="25" xfId="0" applyFont="1" applyFill="1" applyBorder="1" applyAlignment="1">
      <alignment horizontal="center" vertical="center"/>
    </xf>
    <xf numFmtId="0" fontId="3" fillId="3" borderId="0" xfId="0" applyFont="1" applyFill="1" applyAlignment="1">
      <alignment horizontal="center" vertical="center"/>
    </xf>
    <xf numFmtId="165" fontId="3" fillId="3" borderId="0" xfId="0" applyNumberFormat="1" applyFont="1" applyFill="1" applyAlignment="1">
      <alignment horizontal="center" vertical="center"/>
    </xf>
    <xf numFmtId="1" fontId="3" fillId="3" borderId="0" xfId="0" applyNumberFormat="1" applyFont="1" applyFill="1" applyAlignment="1">
      <alignment horizontal="center" vertical="center"/>
    </xf>
    <xf numFmtId="0" fontId="3" fillId="3" borderId="26" xfId="0" applyFont="1" applyFill="1" applyBorder="1" applyAlignment="1">
      <alignment horizontal="center" vertical="center"/>
    </xf>
    <xf numFmtId="0" fontId="3" fillId="0" borderId="39" xfId="0" applyFont="1" applyBorder="1" applyAlignment="1">
      <alignment horizontal="center" vertical="center"/>
    </xf>
    <xf numFmtId="0" fontId="2" fillId="8" borderId="25" xfId="0" applyFont="1" applyFill="1" applyBorder="1" applyAlignment="1">
      <alignment horizontal="center" vertical="center"/>
    </xf>
    <xf numFmtId="0" fontId="2" fillId="17" borderId="26" xfId="0" applyFont="1" applyFill="1" applyBorder="1" applyAlignment="1">
      <alignment horizontal="center" vertical="center"/>
    </xf>
    <xf numFmtId="0" fontId="2" fillId="17" borderId="39" xfId="0" applyFont="1" applyFill="1" applyBorder="1" applyAlignment="1">
      <alignment horizontal="center" vertical="center"/>
    </xf>
    <xf numFmtId="0" fontId="2" fillId="13" borderId="0" xfId="0" applyFont="1" applyFill="1" applyAlignment="1">
      <alignment horizontal="center" vertical="center"/>
    </xf>
    <xf numFmtId="0" fontId="3" fillId="16" borderId="26" xfId="0" applyFont="1" applyFill="1" applyBorder="1" applyAlignment="1">
      <alignment horizontal="center" vertical="center"/>
    </xf>
    <xf numFmtId="165" fontId="0" fillId="0" borderId="0" xfId="0" applyNumberFormat="1"/>
    <xf numFmtId="0" fontId="0" fillId="0" borderId="16" xfId="0" applyBorder="1" applyAlignment="1">
      <alignment horizontal="center" vertical="center"/>
    </xf>
    <xf numFmtId="0" fontId="14" fillId="19" borderId="42" xfId="0" applyFont="1" applyFill="1" applyBorder="1" applyAlignment="1">
      <alignment vertical="center"/>
    </xf>
    <xf numFmtId="0" fontId="10" fillId="0" borderId="0" xfId="0" applyFont="1" applyAlignment="1">
      <alignment vertical="center"/>
    </xf>
    <xf numFmtId="0" fontId="14" fillId="19" borderId="22" xfId="0" applyFont="1" applyFill="1" applyBorder="1" applyAlignment="1">
      <alignment vertical="center"/>
    </xf>
    <xf numFmtId="0" fontId="14" fillId="19" borderId="4" xfId="0" applyFont="1" applyFill="1" applyBorder="1" applyAlignment="1">
      <alignment vertical="center"/>
    </xf>
    <xf numFmtId="0" fontId="10" fillId="0" borderId="0" xfId="0" applyFont="1" applyAlignment="1">
      <alignment horizontal="left" vertical="center"/>
    </xf>
    <xf numFmtId="0" fontId="14" fillId="17" borderId="43" xfId="0" applyFont="1" applyFill="1" applyBorder="1" applyAlignment="1">
      <alignment horizontal="left" vertical="center"/>
    </xf>
    <xf numFmtId="0" fontId="10" fillId="17" borderId="43" xfId="0" applyFont="1" applyFill="1" applyBorder="1" applyAlignment="1">
      <alignment horizontal="left" vertical="center"/>
    </xf>
    <xf numFmtId="0" fontId="10" fillId="17" borderId="11" xfId="0" applyFont="1" applyFill="1" applyBorder="1" applyAlignment="1">
      <alignment horizontal="left" vertical="center"/>
    </xf>
    <xf numFmtId="0" fontId="10" fillId="17" borderId="13" xfId="0" applyFont="1" applyFill="1" applyBorder="1" applyAlignment="1">
      <alignment horizontal="left" vertical="center"/>
    </xf>
    <xf numFmtId="0" fontId="14" fillId="17" borderId="11" xfId="0" applyFont="1" applyFill="1" applyBorder="1" applyAlignment="1">
      <alignment horizontal="left" vertical="center"/>
    </xf>
    <xf numFmtId="0" fontId="14" fillId="17" borderId="13" xfId="0" applyFont="1" applyFill="1" applyBorder="1" applyAlignment="1">
      <alignment horizontal="left" vertical="center"/>
    </xf>
    <xf numFmtId="0" fontId="14" fillId="19" borderId="0" xfId="0" applyFont="1" applyFill="1" applyAlignment="1">
      <alignment horizontal="left" vertical="center"/>
    </xf>
    <xf numFmtId="0" fontId="14" fillId="19" borderId="19" xfId="0" applyFont="1" applyFill="1" applyBorder="1" applyAlignment="1">
      <alignment horizontal="left" vertical="center"/>
    </xf>
    <xf numFmtId="0" fontId="5" fillId="0" borderId="0" xfId="0" applyFont="1" applyAlignment="1">
      <alignment horizontal="left" vertical="center"/>
    </xf>
    <xf numFmtId="165" fontId="8" fillId="0" borderId="0" xfId="0" applyNumberFormat="1" applyFont="1" applyAlignment="1">
      <alignment horizontal="center" vertical="center" wrapText="1"/>
    </xf>
    <xf numFmtId="0" fontId="9" fillId="0" borderId="0" xfId="0" applyFont="1" applyAlignment="1">
      <alignment horizontal="center"/>
    </xf>
    <xf numFmtId="0" fontId="8" fillId="0" borderId="45" xfId="0" applyFont="1" applyBorder="1" applyAlignment="1">
      <alignment horizontal="left" vertical="center" wrapText="1"/>
    </xf>
    <xf numFmtId="0" fontId="8" fillId="0" borderId="63" xfId="0" applyFont="1" applyBorder="1" applyAlignment="1">
      <alignment horizontal="left" vertical="center" wrapText="1"/>
    </xf>
    <xf numFmtId="0" fontId="8" fillId="3" borderId="63" xfId="0" applyFont="1" applyFill="1" applyBorder="1" applyAlignment="1">
      <alignment horizontal="left" vertical="center" wrapText="1"/>
    </xf>
    <xf numFmtId="0" fontId="4" fillId="3" borderId="57" xfId="0" applyFont="1" applyFill="1" applyBorder="1" applyAlignment="1">
      <alignment vertical="center"/>
    </xf>
    <xf numFmtId="0" fontId="4" fillId="0" borderId="68" xfId="0" applyFont="1" applyBorder="1" applyAlignment="1">
      <alignment horizontal="center" vertical="center"/>
    </xf>
    <xf numFmtId="0" fontId="4" fillId="3" borderId="14" xfId="0" applyFont="1" applyFill="1" applyBorder="1" applyAlignment="1">
      <alignment vertical="center"/>
    </xf>
    <xf numFmtId="9" fontId="4" fillId="0" borderId="69" xfId="0" applyNumberFormat="1" applyFont="1" applyBorder="1" applyAlignment="1">
      <alignment horizontal="center" vertical="center"/>
    </xf>
    <xf numFmtId="0" fontId="5" fillId="0" borderId="0" xfId="0" applyFont="1" applyAlignment="1">
      <alignment horizontal="center" vertical="center"/>
    </xf>
    <xf numFmtId="0" fontId="4" fillId="2" borderId="55" xfId="0" applyFont="1" applyFill="1" applyBorder="1" applyAlignment="1">
      <alignment horizontal="center" vertical="center" wrapText="1"/>
    </xf>
    <xf numFmtId="0" fontId="8" fillId="0" borderId="63" xfId="0" applyFont="1" applyBorder="1" applyAlignment="1">
      <alignment vertical="center" wrapText="1"/>
    </xf>
    <xf numFmtId="0" fontId="7" fillId="0" borderId="0" xfId="0" applyFont="1" applyAlignment="1">
      <alignment vertical="center" wrapText="1"/>
    </xf>
    <xf numFmtId="0" fontId="4" fillId="2" borderId="16" xfId="0" applyFont="1" applyFill="1" applyBorder="1" applyAlignment="1">
      <alignment vertical="center" wrapText="1"/>
    </xf>
    <xf numFmtId="3" fontId="7" fillId="0" borderId="0" xfId="0" applyNumberFormat="1" applyFont="1" applyAlignment="1">
      <alignment horizontal="center" vertical="center"/>
    </xf>
    <xf numFmtId="0" fontId="4" fillId="2" borderId="18" xfId="0" applyFont="1" applyFill="1" applyBorder="1" applyAlignment="1">
      <alignment horizontal="left" vertical="center" wrapText="1"/>
    </xf>
    <xf numFmtId="0" fontId="4" fillId="2" borderId="18" xfId="0" applyFont="1" applyFill="1" applyBorder="1" applyAlignment="1">
      <alignment horizontal="center" vertical="center" wrapText="1"/>
    </xf>
    <xf numFmtId="0" fontId="7" fillId="0" borderId="25" xfId="0" applyFont="1" applyBorder="1" applyAlignment="1">
      <alignment vertical="center" wrapText="1"/>
    </xf>
    <xf numFmtId="0" fontId="7" fillId="3" borderId="25" xfId="0" applyFont="1" applyFill="1" applyBorder="1" applyAlignment="1">
      <alignment vertical="center" wrapText="1"/>
    </xf>
    <xf numFmtId="0" fontId="7" fillId="0" borderId="35" xfId="0" applyFont="1" applyBorder="1" applyAlignment="1">
      <alignment vertical="center" wrapText="1"/>
    </xf>
    <xf numFmtId="0" fontId="4" fillId="2" borderId="55"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32" xfId="0" applyFont="1" applyFill="1" applyBorder="1" applyAlignment="1">
      <alignment horizontal="center" vertical="center" wrapText="1"/>
    </xf>
    <xf numFmtId="167" fontId="4" fillId="0" borderId="68" xfId="0" applyNumberFormat="1" applyFont="1" applyBorder="1" applyAlignment="1">
      <alignment horizontal="center" vertical="center"/>
    </xf>
    <xf numFmtId="0" fontId="11" fillId="2" borderId="1" xfId="0" applyFont="1" applyFill="1" applyBorder="1" applyAlignment="1">
      <alignment horizontal="centerContinuous" vertical="center"/>
    </xf>
    <xf numFmtId="0" fontId="5" fillId="2" borderId="2" xfId="0" applyFont="1" applyFill="1" applyBorder="1" applyAlignment="1">
      <alignment horizontal="centerContinuous" vertical="center"/>
    </xf>
    <xf numFmtId="0" fontId="5" fillId="2" borderId="3" xfId="0" applyFont="1" applyFill="1" applyBorder="1" applyAlignment="1">
      <alignment horizontal="centerContinuous" vertical="center"/>
    </xf>
    <xf numFmtId="0" fontId="8" fillId="0" borderId="12" xfId="0" applyFont="1" applyBorder="1" applyAlignment="1">
      <alignment horizontal="left" vertical="center" wrapText="1"/>
    </xf>
    <xf numFmtId="0" fontId="8" fillId="0" borderId="14" xfId="0" applyFont="1" applyBorder="1" applyAlignment="1">
      <alignment horizontal="left" vertical="center" wrapText="1"/>
    </xf>
    <xf numFmtId="0" fontId="7" fillId="0" borderId="52" xfId="0" applyFont="1" applyBorder="1" applyAlignment="1">
      <alignment horizontal="center" vertical="center" wrapText="1"/>
    </xf>
    <xf numFmtId="0" fontId="7" fillId="0" borderId="53" xfId="0" applyFont="1" applyBorder="1" applyAlignment="1">
      <alignment horizontal="center" vertical="center" wrapText="1"/>
    </xf>
    <xf numFmtId="0" fontId="4" fillId="2" borderId="51" xfId="0" applyFont="1" applyFill="1" applyBorder="1" applyAlignment="1">
      <alignment horizontal="center" vertical="center" wrapText="1"/>
    </xf>
    <xf numFmtId="0" fontId="7" fillId="0" borderId="0" xfId="0" applyFont="1" applyAlignment="1">
      <alignment horizontal="center" vertical="center" wrapText="1"/>
    </xf>
    <xf numFmtId="0" fontId="3" fillId="0" borderId="0" xfId="0" applyFont="1" applyAlignment="1">
      <alignment vertical="center" wrapText="1"/>
    </xf>
    <xf numFmtId="167" fontId="5" fillId="0" borderId="53" xfId="0" applyNumberFormat="1" applyFont="1" applyBorder="1" applyAlignment="1">
      <alignment horizontal="center" vertical="center" wrapText="1"/>
    </xf>
    <xf numFmtId="167" fontId="7" fillId="0" borderId="0" xfId="0" applyNumberFormat="1" applyFont="1" applyAlignment="1">
      <alignment horizontal="left" vertical="center"/>
    </xf>
    <xf numFmtId="0" fontId="6" fillId="2" borderId="18"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7" fillId="0" borderId="57" xfId="0" applyFont="1" applyBorder="1" applyAlignment="1">
      <alignment vertical="center" wrapText="1"/>
    </xf>
    <xf numFmtId="3" fontId="7" fillId="0" borderId="48" xfId="0" applyNumberFormat="1" applyFont="1" applyBorder="1" applyAlignment="1">
      <alignment horizontal="center" vertical="center"/>
    </xf>
    <xf numFmtId="167" fontId="8" fillId="0" borderId="48" xfId="0" applyNumberFormat="1" applyFont="1" applyBorder="1" applyAlignment="1">
      <alignment horizontal="center" vertical="center" wrapText="1"/>
    </xf>
    <xf numFmtId="0" fontId="8" fillId="0" borderId="48" xfId="0" applyFont="1" applyBorder="1" applyAlignment="1">
      <alignment horizontal="left" vertical="center" wrapText="1"/>
    </xf>
    <xf numFmtId="0" fontId="7" fillId="0" borderId="14" xfId="0" applyFont="1" applyBorder="1" applyAlignment="1">
      <alignment vertical="center" wrapText="1"/>
    </xf>
    <xf numFmtId="3" fontId="7" fillId="0" borderId="60" xfId="0" applyNumberFormat="1" applyFont="1" applyBorder="1" applyAlignment="1">
      <alignment horizontal="center" vertical="center"/>
    </xf>
    <xf numFmtId="0" fontId="8" fillId="0" borderId="60" xfId="0" applyFont="1" applyBorder="1" applyAlignment="1">
      <alignment horizontal="left" vertical="center" wrapText="1"/>
    </xf>
    <xf numFmtId="3" fontId="8" fillId="0" borderId="15" xfId="0" applyNumberFormat="1" applyFont="1" applyBorder="1" applyAlignment="1">
      <alignment horizontal="center" vertical="center" wrapText="1"/>
    </xf>
    <xf numFmtId="164" fontId="8" fillId="0" borderId="15" xfId="0" applyNumberFormat="1" applyFont="1" applyBorder="1" applyAlignment="1">
      <alignment horizontal="center" vertical="center" wrapText="1"/>
    </xf>
    <xf numFmtId="3" fontId="8" fillId="3" borderId="15" xfId="0" applyNumberFormat="1" applyFont="1" applyFill="1" applyBorder="1" applyAlignment="1">
      <alignment horizontal="center" vertical="center" wrapText="1"/>
    </xf>
    <xf numFmtId="164" fontId="8" fillId="3" borderId="15" xfId="0" applyNumberFormat="1" applyFont="1" applyFill="1" applyBorder="1" applyAlignment="1">
      <alignment horizontal="center" vertical="center" wrapText="1"/>
    </xf>
    <xf numFmtId="167" fontId="5" fillId="0" borderId="48" xfId="0" applyNumberFormat="1" applyFont="1" applyBorder="1" applyAlignment="1">
      <alignment horizontal="center" vertical="center" wrapText="1"/>
    </xf>
    <xf numFmtId="0" fontId="7" fillId="0" borderId="12" xfId="0" applyFont="1" applyBorder="1" applyAlignment="1">
      <alignment vertical="center" wrapText="1"/>
    </xf>
    <xf numFmtId="3" fontId="7" fillId="0" borderId="53" xfId="0" applyNumberFormat="1" applyFont="1" applyBorder="1" applyAlignment="1">
      <alignment horizontal="center" vertical="center"/>
    </xf>
    <xf numFmtId="0" fontId="8" fillId="0" borderId="53" xfId="0" applyFont="1" applyBorder="1" applyAlignment="1">
      <alignment horizontal="left" vertical="center" wrapText="1"/>
    </xf>
    <xf numFmtId="167" fontId="7" fillId="0" borderId="53" xfId="0" applyNumberFormat="1" applyFont="1" applyBorder="1" applyAlignment="1">
      <alignment horizontal="center" vertical="center" wrapText="1"/>
    </xf>
    <xf numFmtId="0" fontId="8" fillId="0" borderId="53" xfId="0" applyFont="1" applyBorder="1" applyAlignment="1">
      <alignment vertical="center" wrapText="1"/>
    </xf>
    <xf numFmtId="0" fontId="8" fillId="0" borderId="60" xfId="0" applyFont="1" applyBorder="1" applyAlignment="1">
      <alignment vertical="center" wrapText="1"/>
    </xf>
    <xf numFmtId="0" fontId="4" fillId="2" borderId="1" xfId="0" applyFont="1" applyFill="1" applyBorder="1" applyAlignment="1">
      <alignment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wrapText="1"/>
    </xf>
    <xf numFmtId="0" fontId="7" fillId="0" borderId="48" xfId="0" applyFont="1" applyBorder="1" applyAlignment="1">
      <alignment horizontal="center" vertical="center" wrapText="1"/>
    </xf>
    <xf numFmtId="167" fontId="8" fillId="0" borderId="64" xfId="0" applyNumberFormat="1" applyFont="1" applyBorder="1" applyAlignment="1">
      <alignment horizontal="center" vertical="center" wrapText="1"/>
    </xf>
    <xf numFmtId="167" fontId="8" fillId="0" borderId="53" xfId="0" applyNumberFormat="1" applyFont="1" applyBorder="1" applyAlignment="1">
      <alignment horizontal="center" vertical="center" wrapText="1"/>
    </xf>
    <xf numFmtId="167" fontId="8" fillId="0" borderId="59" xfId="0" applyNumberFormat="1" applyFont="1" applyBorder="1" applyAlignment="1">
      <alignment horizontal="center" vertical="center" wrapText="1"/>
    </xf>
    <xf numFmtId="167" fontId="8" fillId="0" borderId="24" xfId="0" applyNumberFormat="1" applyFont="1" applyBorder="1" applyAlignment="1">
      <alignment horizontal="center" vertical="center" wrapText="1"/>
    </xf>
    <xf numFmtId="0" fontId="7" fillId="0" borderId="60" xfId="0" applyFont="1" applyBorder="1" applyAlignment="1">
      <alignment horizontal="center" vertical="center" wrapText="1"/>
    </xf>
    <xf numFmtId="3" fontId="5" fillId="0" borderId="60" xfId="0" applyNumberFormat="1" applyFont="1" applyBorder="1" applyAlignment="1">
      <alignment horizontal="center" vertical="center"/>
    </xf>
    <xf numFmtId="167" fontId="5" fillId="0" borderId="60" xfId="0" applyNumberFormat="1" applyFont="1" applyBorder="1" applyAlignment="1">
      <alignment horizontal="center" vertical="center"/>
    </xf>
    <xf numFmtId="167" fontId="8" fillId="0" borderId="60" xfId="0" applyNumberFormat="1" applyFont="1" applyBorder="1" applyAlignment="1">
      <alignment horizontal="center" vertical="center" wrapText="1"/>
    </xf>
    <xf numFmtId="167" fontId="8" fillId="0" borderId="61" xfId="0" applyNumberFormat="1" applyFont="1" applyBorder="1" applyAlignment="1">
      <alignment horizontal="center" vertical="center" wrapText="1"/>
    </xf>
    <xf numFmtId="0" fontId="11" fillId="2" borderId="2" xfId="0" applyFont="1" applyFill="1" applyBorder="1" applyAlignment="1">
      <alignment horizontal="centerContinuous" vertical="center"/>
    </xf>
    <xf numFmtId="0" fontId="8" fillId="0" borderId="52" xfId="0" applyFont="1" applyBorder="1" applyAlignment="1">
      <alignment horizontal="left" vertical="center" wrapText="1"/>
    </xf>
    <xf numFmtId="0" fontId="7" fillId="0" borderId="18"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0" xfId="0" applyFont="1" applyAlignment="1">
      <alignment horizontal="center" vertical="center" wrapText="1"/>
    </xf>
    <xf numFmtId="0" fontId="8" fillId="0" borderId="62" xfId="0" applyFont="1" applyBorder="1" applyAlignment="1">
      <alignment horizontal="center" vertical="center" wrapText="1"/>
    </xf>
    <xf numFmtId="0" fontId="7" fillId="0" borderId="16" xfId="0" applyFont="1" applyBorder="1" applyAlignment="1">
      <alignment vertical="center" wrapText="1"/>
    </xf>
    <xf numFmtId="164" fontId="8" fillId="0" borderId="62" xfId="0" applyNumberFormat="1" applyFont="1" applyBorder="1" applyAlignment="1">
      <alignment horizontal="center" vertical="center" wrapText="1"/>
    </xf>
    <xf numFmtId="3" fontId="8" fillId="0" borderId="62" xfId="0" applyNumberFormat="1" applyFont="1" applyBorder="1" applyAlignment="1">
      <alignment horizontal="center" vertical="center" wrapText="1"/>
    </xf>
    <xf numFmtId="164" fontId="8" fillId="0" borderId="0" xfId="0" applyNumberFormat="1" applyFont="1" applyAlignment="1">
      <alignment horizontal="center" vertical="center" wrapText="1"/>
    </xf>
    <xf numFmtId="3" fontId="8" fillId="0" borderId="0" xfId="0" applyNumberFormat="1" applyFont="1" applyAlignment="1">
      <alignment horizontal="center" vertical="center" wrapText="1"/>
    </xf>
    <xf numFmtId="167" fontId="8" fillId="0" borderId="26" xfId="0" applyNumberFormat="1" applyFont="1" applyBorder="1" applyAlignment="1">
      <alignment horizontal="center" vertical="center" wrapText="1"/>
    </xf>
    <xf numFmtId="167" fontId="8" fillId="0" borderId="29" xfId="0" applyNumberFormat="1" applyFont="1" applyBorder="1" applyAlignment="1">
      <alignment horizontal="center" vertical="center" wrapText="1"/>
    </xf>
    <xf numFmtId="0" fontId="8" fillId="0" borderId="25" xfId="0" applyFont="1" applyBorder="1" applyAlignment="1">
      <alignment horizontal="left" vertical="center" wrapText="1"/>
    </xf>
    <xf numFmtId="3" fontId="7" fillId="0" borderId="52" xfId="0" applyNumberFormat="1" applyFont="1" applyBorder="1" applyAlignment="1">
      <alignment horizontal="center" vertical="center"/>
    </xf>
    <xf numFmtId="0" fontId="4" fillId="2" borderId="50" xfId="0" applyFont="1" applyFill="1" applyBorder="1" applyAlignment="1">
      <alignment vertical="center" wrapText="1"/>
    </xf>
    <xf numFmtId="0" fontId="7" fillId="0" borderId="50" xfId="0" applyFont="1" applyBorder="1" applyAlignment="1">
      <alignment vertical="center" wrapText="1"/>
    </xf>
    <xf numFmtId="0" fontId="7" fillId="0" borderId="40" xfId="0" applyFont="1" applyBorder="1" applyAlignment="1">
      <alignment vertical="center" wrapText="1"/>
    </xf>
    <xf numFmtId="0" fontId="4" fillId="2" borderId="50" xfId="0" applyFont="1" applyFill="1" applyBorder="1" applyAlignment="1">
      <alignment horizontal="left" vertical="center" wrapText="1"/>
    </xf>
    <xf numFmtId="167" fontId="7" fillId="0" borderId="40" xfId="0" applyNumberFormat="1" applyFont="1" applyBorder="1" applyAlignment="1">
      <alignment horizontal="left" vertical="center"/>
    </xf>
    <xf numFmtId="167" fontId="7" fillId="0" borderId="30" xfId="0" applyNumberFormat="1" applyFont="1" applyBorder="1" applyAlignment="1">
      <alignment horizontal="center" vertical="center"/>
    </xf>
    <xf numFmtId="167" fontId="7" fillId="0" borderId="63" xfId="0" applyNumberFormat="1" applyFont="1" applyBorder="1" applyAlignment="1">
      <alignment horizontal="center" vertical="center"/>
    </xf>
    <xf numFmtId="3" fontId="5" fillId="0" borderId="53" xfId="0" applyNumberFormat="1" applyFont="1" applyBorder="1" applyAlignment="1">
      <alignment horizontal="center" vertical="center"/>
    </xf>
    <xf numFmtId="167" fontId="5" fillId="0" borderId="53" xfId="0" applyNumberFormat="1" applyFont="1" applyBorder="1" applyAlignment="1">
      <alignment horizontal="center" vertical="center"/>
    </xf>
    <xf numFmtId="0" fontId="14" fillId="14" borderId="0" xfId="0" applyFont="1" applyFill="1" applyAlignment="1">
      <alignment horizontal="center" vertical="center"/>
    </xf>
    <xf numFmtId="0" fontId="14" fillId="12" borderId="0" xfId="0" applyFont="1" applyFill="1" applyAlignment="1">
      <alignment horizontal="center" vertical="center"/>
    </xf>
    <xf numFmtId="0" fontId="7" fillId="0" borderId="10" xfId="0" applyFont="1" applyBorder="1" applyAlignment="1">
      <alignment vertical="center" wrapText="1"/>
    </xf>
    <xf numFmtId="167" fontId="8" fillId="0" borderId="52" xfId="0" applyNumberFormat="1" applyFont="1" applyBorder="1" applyAlignment="1">
      <alignment horizontal="center" vertical="center" wrapText="1"/>
    </xf>
    <xf numFmtId="3" fontId="7" fillId="0" borderId="15" xfId="0" applyNumberFormat="1" applyFont="1" applyBorder="1" applyAlignment="1">
      <alignment horizontal="center" vertical="center"/>
    </xf>
    <xf numFmtId="0" fontId="7" fillId="0" borderId="18" xfId="0" applyFont="1" applyBorder="1" applyAlignment="1">
      <alignment vertical="center" wrapText="1"/>
    </xf>
    <xf numFmtId="3" fontId="7" fillId="0" borderId="18" xfId="0" applyNumberFormat="1" applyFont="1" applyBorder="1" applyAlignment="1">
      <alignment horizontal="center" vertical="center"/>
    </xf>
    <xf numFmtId="164" fontId="8" fillId="0" borderId="18" xfId="0" applyNumberFormat="1" applyFont="1" applyBorder="1" applyAlignment="1">
      <alignment horizontal="center" vertical="center" wrapText="1"/>
    </xf>
    <xf numFmtId="167" fontId="8" fillId="0" borderId="17" xfId="0" applyNumberFormat="1" applyFont="1" applyBorder="1" applyAlignment="1">
      <alignment horizontal="center" vertical="center" wrapText="1"/>
    </xf>
    <xf numFmtId="0" fontId="7" fillId="0" borderId="15" xfId="0" applyFont="1" applyBorder="1" applyAlignment="1">
      <alignment horizontal="center" vertical="center" wrapText="1"/>
    </xf>
    <xf numFmtId="0" fontId="7" fillId="0" borderId="15" xfId="0" applyFont="1" applyBorder="1" applyAlignment="1">
      <alignment vertical="center" wrapText="1"/>
    </xf>
    <xf numFmtId="0" fontId="8" fillId="0" borderId="15" xfId="0" applyFont="1" applyBorder="1" applyAlignment="1">
      <alignment horizontal="center" vertical="center" wrapText="1"/>
    </xf>
    <xf numFmtId="167" fontId="8" fillId="0" borderId="36" xfId="0" applyNumberFormat="1" applyFont="1" applyBorder="1" applyAlignment="1">
      <alignment horizontal="center" vertical="center" wrapText="1"/>
    </xf>
    <xf numFmtId="0" fontId="4" fillId="2" borderId="2" xfId="0" applyFont="1" applyFill="1" applyBorder="1" applyAlignment="1">
      <alignment vertical="center" wrapText="1"/>
    </xf>
    <xf numFmtId="0" fontId="6" fillId="2" borderId="2"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40" xfId="0" applyFont="1" applyFill="1" applyBorder="1" applyAlignment="1">
      <alignment vertical="center" wrapText="1"/>
    </xf>
    <xf numFmtId="167" fontId="7" fillId="3" borderId="40" xfId="0" applyNumberFormat="1" applyFont="1" applyFill="1" applyBorder="1" applyAlignment="1">
      <alignment horizontal="left" vertical="center"/>
    </xf>
    <xf numFmtId="167" fontId="7" fillId="3" borderId="0" xfId="0" applyNumberFormat="1" applyFont="1" applyFill="1" applyAlignment="1">
      <alignment horizontal="left" vertical="center"/>
    </xf>
    <xf numFmtId="167" fontId="7" fillId="3" borderId="30" xfId="0" applyNumberFormat="1" applyFont="1" applyFill="1" applyBorder="1" applyAlignment="1">
      <alignment horizontal="center" vertical="center"/>
    </xf>
    <xf numFmtId="167" fontId="7" fillId="3" borderId="63" xfId="0" applyNumberFormat="1" applyFont="1" applyFill="1" applyBorder="1" applyAlignment="1">
      <alignment horizontal="center" vertical="center"/>
    </xf>
    <xf numFmtId="164" fontId="8" fillId="3" borderId="0" xfId="0" applyNumberFormat="1" applyFont="1" applyFill="1" applyAlignment="1">
      <alignment horizontal="center" vertical="center" wrapText="1"/>
    </xf>
    <xf numFmtId="0" fontId="8" fillId="3" borderId="0" xfId="0" applyFont="1" applyFill="1" applyAlignment="1">
      <alignment horizontal="center" vertical="center" wrapText="1"/>
    </xf>
    <xf numFmtId="3" fontId="8" fillId="3" borderId="0" xfId="0" applyNumberFormat="1" applyFont="1" applyFill="1" applyAlignment="1">
      <alignment horizontal="center" vertical="center" wrapText="1"/>
    </xf>
    <xf numFmtId="167" fontId="8" fillId="3" borderId="26" xfId="0" applyNumberFormat="1" applyFont="1" applyFill="1" applyBorder="1" applyAlignment="1">
      <alignment horizontal="center" vertical="center" wrapText="1"/>
    </xf>
    <xf numFmtId="0" fontId="8" fillId="3" borderId="25" xfId="0" applyFont="1" applyFill="1" applyBorder="1" applyAlignment="1">
      <alignment horizontal="left" vertical="center" wrapText="1"/>
    </xf>
    <xf numFmtId="167" fontId="7" fillId="0" borderId="40" xfId="0" applyNumberFormat="1" applyFont="1" applyBorder="1" applyAlignment="1">
      <alignment horizontal="left" vertical="center" wrapText="1"/>
    </xf>
    <xf numFmtId="167" fontId="7" fillId="0" borderId="0" xfId="0" applyNumberFormat="1" applyFont="1" applyAlignment="1">
      <alignment horizontal="left" vertical="center" wrapText="1"/>
    </xf>
    <xf numFmtId="167" fontId="7" fillId="0" borderId="30" xfId="0" applyNumberFormat="1" applyFont="1" applyBorder="1" applyAlignment="1">
      <alignment horizontal="center" vertical="center" wrapText="1"/>
    </xf>
    <xf numFmtId="167" fontId="7" fillId="0" borderId="63" xfId="0" applyNumberFormat="1" applyFont="1" applyBorder="1" applyAlignment="1">
      <alignment horizontal="center" vertical="center" wrapText="1"/>
    </xf>
    <xf numFmtId="167" fontId="5" fillId="0" borderId="40" xfId="0" applyNumberFormat="1" applyFont="1" applyBorder="1" applyAlignment="1">
      <alignment horizontal="left" vertical="center" wrapText="1"/>
    </xf>
    <xf numFmtId="167" fontId="5" fillId="0" borderId="0" xfId="0" applyNumberFormat="1" applyFont="1" applyAlignment="1">
      <alignment horizontal="left" vertical="center" wrapText="1"/>
    </xf>
    <xf numFmtId="167" fontId="5" fillId="0" borderId="30" xfId="0" applyNumberFormat="1" applyFont="1" applyBorder="1" applyAlignment="1">
      <alignment horizontal="center" vertical="center" wrapText="1"/>
    </xf>
    <xf numFmtId="167" fontId="5" fillId="0" borderId="63" xfId="0" applyNumberFormat="1" applyFont="1" applyBorder="1" applyAlignment="1">
      <alignment horizontal="center" vertical="center" wrapText="1"/>
    </xf>
    <xf numFmtId="0" fontId="8" fillId="3" borderId="35" xfId="0" applyFont="1" applyFill="1" applyBorder="1" applyAlignment="1">
      <alignment horizontal="left" vertical="center" wrapText="1"/>
    </xf>
    <xf numFmtId="0" fontId="8" fillId="3" borderId="15" xfId="0" applyFont="1" applyFill="1" applyBorder="1" applyAlignment="1">
      <alignment horizontal="center" vertical="center" wrapText="1"/>
    </xf>
    <xf numFmtId="0" fontId="7" fillId="3" borderId="41" xfId="0" applyFont="1" applyFill="1" applyBorder="1" applyAlignment="1">
      <alignment vertical="center" wrapText="1"/>
    </xf>
    <xf numFmtId="167" fontId="7" fillId="3" borderId="41" xfId="0" applyNumberFormat="1" applyFont="1" applyFill="1" applyBorder="1" applyAlignment="1">
      <alignment horizontal="left" vertical="center"/>
    </xf>
    <xf numFmtId="167" fontId="7" fillId="3" borderId="15" xfId="0" applyNumberFormat="1" applyFont="1" applyFill="1" applyBorder="1" applyAlignment="1">
      <alignment horizontal="left" vertical="center"/>
    </xf>
    <xf numFmtId="167" fontId="7" fillId="3" borderId="71" xfId="0" applyNumberFormat="1" applyFont="1" applyFill="1" applyBorder="1" applyAlignment="1">
      <alignment horizontal="center" vertical="center"/>
    </xf>
    <xf numFmtId="167" fontId="7" fillId="3" borderId="58" xfId="0" applyNumberFormat="1" applyFont="1" applyFill="1" applyBorder="1" applyAlignment="1">
      <alignment horizontal="center" vertical="center"/>
    </xf>
    <xf numFmtId="167" fontId="8" fillId="3" borderId="36" xfId="0" applyNumberFormat="1" applyFont="1" applyFill="1" applyBorder="1" applyAlignment="1">
      <alignment horizontal="center" vertical="center" wrapText="1"/>
    </xf>
    <xf numFmtId="0" fontId="0" fillId="0" borderId="0" xfId="0" applyAlignment="1">
      <alignment vertical="center" wrapText="1"/>
    </xf>
    <xf numFmtId="0" fontId="3" fillId="0" borderId="0" xfId="0" applyFont="1" applyAlignment="1">
      <alignment horizontal="left" vertical="center" wrapText="1"/>
    </xf>
    <xf numFmtId="0" fontId="0" fillId="0" borderId="0" xfId="0" applyAlignment="1">
      <alignment horizontal="left" vertical="center" wrapText="1"/>
    </xf>
    <xf numFmtId="0" fontId="3" fillId="0" borderId="0" xfId="0" applyFont="1" applyAlignment="1">
      <alignment horizontal="center" vertical="center" wrapText="1"/>
    </xf>
    <xf numFmtId="0" fontId="0" fillId="0" borderId="0" xfId="0" applyAlignment="1">
      <alignment horizontal="center" vertical="center" wrapText="1"/>
    </xf>
    <xf numFmtId="167" fontId="0" fillId="0" borderId="0" xfId="0" applyNumberFormat="1" applyAlignment="1">
      <alignment horizontal="center" vertical="center" wrapText="1"/>
    </xf>
    <xf numFmtId="3" fontId="0" fillId="0" borderId="0" xfId="0" applyNumberFormat="1" applyAlignment="1">
      <alignment horizontal="center" vertical="center" wrapText="1"/>
    </xf>
    <xf numFmtId="3" fontId="0" fillId="0" borderId="0" xfId="0" applyNumberFormat="1" applyAlignment="1">
      <alignment horizontal="center" vertical="center"/>
    </xf>
    <xf numFmtId="0" fontId="0" fillId="0" borderId="0" xfId="0" applyAlignment="1">
      <alignment horizontal="left" vertical="center"/>
    </xf>
    <xf numFmtId="0" fontId="2" fillId="9" borderId="0" xfId="0" applyFont="1" applyFill="1" applyAlignment="1">
      <alignment horizontal="center" vertical="center"/>
    </xf>
    <xf numFmtId="0" fontId="2" fillId="10" borderId="0" xfId="0" applyFont="1" applyFill="1" applyAlignment="1">
      <alignment horizontal="center" vertical="center"/>
    </xf>
    <xf numFmtId="167" fontId="0" fillId="0" borderId="52" xfId="0" applyNumberFormat="1" applyBorder="1" applyAlignment="1">
      <alignment horizontal="center" vertical="center"/>
    </xf>
    <xf numFmtId="0" fontId="2" fillId="11" borderId="26" xfId="0" applyFont="1" applyFill="1" applyBorder="1" applyAlignment="1">
      <alignment horizontal="center" vertical="center"/>
    </xf>
    <xf numFmtId="0" fontId="14" fillId="15" borderId="25" xfId="0" applyFont="1" applyFill="1" applyBorder="1" applyAlignment="1">
      <alignment horizontal="center" vertical="center"/>
    </xf>
    <xf numFmtId="0" fontId="12" fillId="0" borderId="2" xfId="0" applyFont="1" applyBorder="1" applyAlignment="1">
      <alignment horizontal="centerContinuous" vertical="center"/>
    </xf>
    <xf numFmtId="0" fontId="12" fillId="0" borderId="3" xfId="0" applyFont="1" applyBorder="1" applyAlignment="1">
      <alignment horizontal="centerContinuous" vertical="center"/>
    </xf>
    <xf numFmtId="0" fontId="12" fillId="0" borderId="37" xfId="0" applyFont="1" applyBorder="1" applyAlignment="1">
      <alignment horizontal="centerContinuous" vertical="center"/>
    </xf>
    <xf numFmtId="165" fontId="0" fillId="0" borderId="68" xfId="0" applyNumberFormat="1" applyBorder="1" applyAlignment="1">
      <alignment horizontal="center"/>
    </xf>
    <xf numFmtId="167" fontId="0" fillId="0" borderId="57" xfId="0" applyNumberFormat="1" applyBorder="1" applyAlignment="1">
      <alignment horizontal="center" vertical="center"/>
    </xf>
    <xf numFmtId="167" fontId="0" fillId="0" borderId="48" xfId="0" applyNumberFormat="1" applyBorder="1" applyAlignment="1">
      <alignment horizontal="center" vertical="center"/>
    </xf>
    <xf numFmtId="167" fontId="0" fillId="0" borderId="64" xfId="0" applyNumberFormat="1" applyBorder="1" applyAlignment="1">
      <alignment horizontal="center" vertical="center"/>
    </xf>
    <xf numFmtId="167" fontId="3" fillId="0" borderId="64" xfId="0" applyNumberFormat="1" applyFont="1" applyBorder="1" applyAlignment="1">
      <alignment horizontal="center" vertical="center"/>
    </xf>
    <xf numFmtId="165" fontId="0" fillId="0" borderId="66" xfId="0" applyNumberFormat="1" applyBorder="1" applyAlignment="1">
      <alignment horizontal="center"/>
    </xf>
    <xf numFmtId="167" fontId="0" fillId="0" borderId="12" xfId="0" applyNumberFormat="1" applyBorder="1" applyAlignment="1">
      <alignment horizontal="center" vertical="center"/>
    </xf>
    <xf numFmtId="167" fontId="0" fillId="0" borderId="53" xfId="0" applyNumberFormat="1" applyBorder="1" applyAlignment="1">
      <alignment horizontal="center" vertical="center"/>
    </xf>
    <xf numFmtId="167" fontId="0" fillId="0" borderId="59" xfId="0" applyNumberFormat="1" applyBorder="1" applyAlignment="1">
      <alignment horizontal="center" vertical="center"/>
    </xf>
    <xf numFmtId="167" fontId="3" fillId="0" borderId="59" xfId="0" applyNumberFormat="1" applyFont="1" applyBorder="1" applyAlignment="1">
      <alignment horizontal="center" vertical="center"/>
    </xf>
    <xf numFmtId="0" fontId="13" fillId="0" borderId="53" xfId="0" applyFont="1" applyBorder="1" applyAlignment="1">
      <alignment vertical="center"/>
    </xf>
    <xf numFmtId="3" fontId="13" fillId="0" borderId="53" xfId="0" applyNumberFormat="1" applyFont="1" applyBorder="1" applyAlignment="1">
      <alignment horizontal="center" vertical="center"/>
    </xf>
    <xf numFmtId="165" fontId="0" fillId="0" borderId="69" xfId="0" applyNumberFormat="1" applyBorder="1" applyAlignment="1">
      <alignment horizontal="center"/>
    </xf>
    <xf numFmtId="167" fontId="0" fillId="0" borderId="14" xfId="0" applyNumberFormat="1" applyBorder="1" applyAlignment="1">
      <alignment horizontal="center" vertical="center"/>
    </xf>
    <xf numFmtId="167" fontId="0" fillId="0" borderId="60" xfId="0" applyNumberFormat="1" applyBorder="1" applyAlignment="1">
      <alignment horizontal="center" vertical="center"/>
    </xf>
    <xf numFmtId="167" fontId="0" fillId="0" borderId="61" xfId="0" applyNumberFormat="1" applyBorder="1" applyAlignment="1">
      <alignment horizontal="center" vertical="center"/>
    </xf>
    <xf numFmtId="167" fontId="3" fillId="0" borderId="61" xfId="0" applyNumberFormat="1" applyFont="1" applyBorder="1" applyAlignment="1">
      <alignment horizontal="center" vertical="center"/>
    </xf>
    <xf numFmtId="165" fontId="0" fillId="0" borderId="65" xfId="0" applyNumberFormat="1" applyBorder="1" applyAlignment="1">
      <alignment horizontal="center"/>
    </xf>
    <xf numFmtId="167" fontId="0" fillId="0" borderId="10" xfId="0" applyNumberFormat="1" applyBorder="1" applyAlignment="1">
      <alignment horizontal="center" vertical="center"/>
    </xf>
    <xf numFmtId="167" fontId="0" fillId="0" borderId="29" xfId="0" applyNumberFormat="1" applyBorder="1" applyAlignment="1">
      <alignment horizontal="center" vertical="center"/>
    </xf>
    <xf numFmtId="167" fontId="3" fillId="0" borderId="29" xfId="0" applyNumberFormat="1" applyFont="1" applyBorder="1" applyAlignment="1">
      <alignment horizontal="center" vertical="center"/>
    </xf>
    <xf numFmtId="165" fontId="0" fillId="0" borderId="67" xfId="0" applyNumberFormat="1" applyBorder="1" applyAlignment="1">
      <alignment horizontal="center"/>
    </xf>
    <xf numFmtId="167" fontId="0" fillId="0" borderId="23" xfId="0" applyNumberFormat="1" applyBorder="1" applyAlignment="1">
      <alignment horizontal="center" vertical="center"/>
    </xf>
    <xf numFmtId="167" fontId="0" fillId="0" borderId="62" xfId="0" applyNumberFormat="1" applyBorder="1" applyAlignment="1">
      <alignment horizontal="center" vertical="center"/>
    </xf>
    <xf numFmtId="167" fontId="0" fillId="0" borderId="24" xfId="0" applyNumberFormat="1" applyBorder="1" applyAlignment="1">
      <alignment horizontal="center" vertical="center"/>
    </xf>
    <xf numFmtId="167" fontId="3" fillId="0" borderId="24" xfId="0" applyNumberFormat="1" applyFont="1" applyBorder="1" applyAlignment="1">
      <alignment horizontal="center" vertical="center"/>
    </xf>
    <xf numFmtId="0" fontId="13" fillId="0" borderId="62" xfId="0" applyFont="1" applyBorder="1" applyAlignment="1">
      <alignment vertical="center"/>
    </xf>
    <xf numFmtId="3" fontId="13" fillId="0" borderId="62" xfId="0" applyNumberFormat="1" applyFont="1" applyBorder="1" applyAlignment="1">
      <alignment horizontal="center" vertical="center"/>
    </xf>
    <xf numFmtId="3" fontId="13" fillId="0" borderId="48" xfId="0" applyNumberFormat="1" applyFont="1" applyBorder="1" applyAlignment="1">
      <alignment horizontal="center" vertical="center"/>
    </xf>
    <xf numFmtId="3" fontId="13" fillId="0" borderId="60" xfId="0" applyNumberFormat="1" applyFont="1" applyBorder="1" applyAlignment="1">
      <alignment horizontal="center" vertical="center"/>
    </xf>
    <xf numFmtId="0" fontId="13" fillId="0" borderId="48" xfId="0" applyFont="1" applyBorder="1" applyAlignment="1">
      <alignment vertical="center"/>
    </xf>
    <xf numFmtId="0" fontId="13" fillId="0" borderId="60" xfId="0" applyFont="1" applyBorder="1" applyAlignment="1">
      <alignment vertical="center"/>
    </xf>
    <xf numFmtId="0" fontId="0" fillId="0" borderId="57"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23" xfId="0" applyBorder="1" applyAlignment="1">
      <alignment horizontal="center" vertical="center"/>
    </xf>
    <xf numFmtId="0" fontId="13" fillId="0" borderId="57" xfId="0" applyFont="1" applyBorder="1" applyAlignment="1">
      <alignment horizontal="center" vertical="center"/>
    </xf>
    <xf numFmtId="0" fontId="13" fillId="0" borderId="12" xfId="0" applyFont="1" applyBorder="1" applyAlignment="1">
      <alignment horizontal="center" vertical="center"/>
    </xf>
    <xf numFmtId="0" fontId="13" fillId="0" borderId="14" xfId="0" applyFont="1" applyBorder="1" applyAlignment="1">
      <alignment horizontal="center" vertical="center"/>
    </xf>
    <xf numFmtId="0" fontId="13" fillId="0" borderId="23" xfId="0" applyFont="1" applyBorder="1" applyAlignment="1">
      <alignment horizontal="center" vertical="center"/>
    </xf>
    <xf numFmtId="0" fontId="0" fillId="0" borderId="10"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60" xfId="0" applyBorder="1" applyAlignment="1">
      <alignment horizontal="center" vertical="center"/>
    </xf>
    <xf numFmtId="0" fontId="10" fillId="0" borderId="43" xfId="0" applyFont="1" applyBorder="1" applyAlignment="1">
      <alignment horizontal="left" vertical="center"/>
    </xf>
    <xf numFmtId="0" fontId="10" fillId="0" borderId="43" xfId="0" applyFont="1" applyBorder="1" applyAlignment="1">
      <alignment vertical="center"/>
    </xf>
    <xf numFmtId="0" fontId="10" fillId="0" borderId="11" xfId="0" applyFont="1" applyBorder="1" applyAlignment="1">
      <alignment horizontal="left" vertical="center"/>
    </xf>
    <xf numFmtId="0" fontId="10" fillId="0" borderId="11" xfId="0" applyFont="1" applyBorder="1" applyAlignment="1">
      <alignment vertical="center"/>
    </xf>
    <xf numFmtId="0" fontId="10" fillId="0" borderId="13" xfId="0" applyFont="1" applyBorder="1" applyAlignment="1">
      <alignment horizontal="left" vertical="center"/>
    </xf>
    <xf numFmtId="0" fontId="10" fillId="0" borderId="13" xfId="0" applyFont="1" applyBorder="1" applyAlignment="1">
      <alignment vertical="center"/>
    </xf>
    <xf numFmtId="0" fontId="10" fillId="0" borderId="43" xfId="0" applyFont="1" applyBorder="1" applyAlignment="1">
      <alignment horizontal="center" vertical="center"/>
    </xf>
    <xf numFmtId="0" fontId="10" fillId="0" borderId="11" xfId="0" applyFont="1" applyBorder="1" applyAlignment="1">
      <alignment horizontal="center" vertical="center"/>
    </xf>
    <xf numFmtId="0" fontId="10" fillId="0" borderId="45" xfId="0" applyFont="1" applyBorder="1" applyAlignment="1">
      <alignment horizontal="left" vertical="center"/>
    </xf>
    <xf numFmtId="0" fontId="10" fillId="0" borderId="45" xfId="0" applyFont="1" applyBorder="1" applyAlignment="1">
      <alignment horizontal="center" vertical="center"/>
    </xf>
    <xf numFmtId="0" fontId="10" fillId="0" borderId="13" xfId="0" applyFont="1" applyBorder="1" applyAlignment="1">
      <alignment horizontal="center" vertical="center"/>
    </xf>
    <xf numFmtId="0" fontId="3" fillId="0" borderId="32" xfId="0" applyFont="1" applyBorder="1" applyAlignment="1">
      <alignment horizontal="center" vertical="center"/>
    </xf>
    <xf numFmtId="0" fontId="3" fillId="0" borderId="0" xfId="0" applyFont="1" applyAlignment="1">
      <alignment horizontal="center" vertical="center"/>
    </xf>
    <xf numFmtId="0" fontId="13" fillId="0" borderId="0" xfId="0" applyFont="1" applyAlignment="1">
      <alignment horizontal="center" vertical="center"/>
    </xf>
    <xf numFmtId="0" fontId="14" fillId="3" borderId="18" xfId="0" applyFont="1" applyFill="1" applyBorder="1" applyAlignment="1">
      <alignment vertical="center"/>
    </xf>
    <xf numFmtId="0" fontId="14" fillId="3" borderId="0" xfId="0" applyFont="1" applyFill="1" applyAlignment="1">
      <alignment vertical="center"/>
    </xf>
    <xf numFmtId="0" fontId="0" fillId="0" borderId="48" xfId="0" applyBorder="1" applyAlignment="1">
      <alignment vertical="center"/>
    </xf>
    <xf numFmtId="3" fontId="0" fillId="0" borderId="48" xfId="0" applyNumberFormat="1" applyBorder="1" applyAlignment="1">
      <alignment horizontal="center" vertical="center"/>
    </xf>
    <xf numFmtId="0" fontId="18" fillId="12" borderId="57" xfId="0" applyFont="1" applyFill="1" applyBorder="1" applyAlignment="1">
      <alignment horizontal="center" vertical="center"/>
    </xf>
    <xf numFmtId="0" fontId="18" fillId="12" borderId="48" xfId="0" applyFont="1" applyFill="1" applyBorder="1" applyAlignment="1">
      <alignment horizontal="center" vertical="center"/>
    </xf>
    <xf numFmtId="0" fontId="19" fillId="18" borderId="57" xfId="1" applyNumberFormat="1" applyFont="1" applyFill="1" applyBorder="1" applyAlignment="1">
      <alignment horizontal="center" vertical="center"/>
    </xf>
    <xf numFmtId="0" fontId="19" fillId="18" borderId="48" xfId="1" applyNumberFormat="1" applyFont="1" applyFill="1" applyBorder="1" applyAlignment="1">
      <alignment horizontal="center" vertical="center"/>
    </xf>
    <xf numFmtId="0" fontId="20" fillId="8" borderId="48" xfId="0" applyFont="1" applyFill="1" applyBorder="1" applyAlignment="1">
      <alignment horizontal="center" vertical="center"/>
    </xf>
    <xf numFmtId="0" fontId="20" fillId="8" borderId="64" xfId="0" applyFont="1" applyFill="1" applyBorder="1" applyAlignment="1">
      <alignment horizontal="center" vertical="center"/>
    </xf>
    <xf numFmtId="0" fontId="20" fillId="8" borderId="57" xfId="0" applyFont="1" applyFill="1" applyBorder="1" applyAlignment="1">
      <alignment horizontal="center" vertical="center"/>
    </xf>
    <xf numFmtId="0" fontId="21" fillId="10" borderId="48" xfId="0" applyFont="1" applyFill="1" applyBorder="1" applyAlignment="1">
      <alignment horizontal="center" vertical="center"/>
    </xf>
    <xf numFmtId="0" fontId="21" fillId="10" borderId="64" xfId="0" applyFont="1" applyFill="1" applyBorder="1" applyAlignment="1">
      <alignment horizontal="center" vertical="center"/>
    </xf>
    <xf numFmtId="164" fontId="22" fillId="4" borderId="48" xfId="0" applyNumberFormat="1" applyFont="1" applyFill="1" applyBorder="1" applyAlignment="1">
      <alignment horizontal="center" vertical="center"/>
    </xf>
    <xf numFmtId="0" fontId="22" fillId="4" borderId="48" xfId="0" applyFont="1" applyFill="1" applyBorder="1" applyAlignment="1">
      <alignment horizontal="centerContinuous" vertical="center"/>
    </xf>
    <xf numFmtId="0" fontId="22" fillId="4" borderId="64" xfId="0" applyFont="1" applyFill="1" applyBorder="1" applyAlignment="1">
      <alignment horizontal="centerContinuous" vertical="center"/>
    </xf>
    <xf numFmtId="0" fontId="0" fillId="0" borderId="53" xfId="0" applyBorder="1" applyAlignment="1">
      <alignment vertical="center"/>
    </xf>
    <xf numFmtId="3" fontId="0" fillId="0" borderId="53" xfId="0" applyNumberFormat="1" applyBorder="1" applyAlignment="1">
      <alignment horizontal="center" vertical="center"/>
    </xf>
    <xf numFmtId="0" fontId="23" fillId="11" borderId="12" xfId="0" applyFont="1" applyFill="1" applyBorder="1" applyAlignment="1">
      <alignment horizontal="center" vertical="center"/>
    </xf>
    <xf numFmtId="0" fontId="23" fillId="11" borderId="53" xfId="0" applyFont="1" applyFill="1" applyBorder="1" applyAlignment="1">
      <alignment horizontal="center" vertical="center"/>
    </xf>
    <xf numFmtId="0" fontId="19" fillId="18" borderId="12" xfId="1" applyNumberFormat="1" applyFont="1" applyFill="1" applyBorder="1" applyAlignment="1">
      <alignment horizontal="center" vertical="center"/>
    </xf>
    <xf numFmtId="0" fontId="19" fillId="18" borderId="53" xfId="1" applyNumberFormat="1" applyFont="1" applyFill="1" applyBorder="1" applyAlignment="1">
      <alignment horizontal="center" vertical="center"/>
    </xf>
    <xf numFmtId="0" fontId="20" fillId="8" borderId="53" xfId="0" applyFont="1" applyFill="1" applyBorder="1" applyAlignment="1">
      <alignment horizontal="center" vertical="center"/>
    </xf>
    <xf numFmtId="0" fontId="20" fillId="8" borderId="59" xfId="0" applyFont="1" applyFill="1" applyBorder="1" applyAlignment="1">
      <alignment horizontal="center" vertical="center"/>
    </xf>
    <xf numFmtId="0" fontId="20" fillId="8" borderId="12" xfId="0" applyFont="1" applyFill="1" applyBorder="1" applyAlignment="1">
      <alignment horizontal="center" vertical="center"/>
    </xf>
    <xf numFmtId="0" fontId="21" fillId="10" borderId="53" xfId="0" applyFont="1" applyFill="1" applyBorder="1" applyAlignment="1">
      <alignment horizontal="center" vertical="center"/>
    </xf>
    <xf numFmtId="0" fontId="21" fillId="10" borderId="59" xfId="0" applyFont="1" applyFill="1" applyBorder="1" applyAlignment="1">
      <alignment horizontal="center" vertical="center"/>
    </xf>
    <xf numFmtId="164" fontId="22" fillId="4" borderId="53" xfId="0" applyNumberFormat="1" applyFont="1" applyFill="1" applyBorder="1" applyAlignment="1">
      <alignment horizontal="center" vertical="center"/>
    </xf>
    <xf numFmtId="0" fontId="22" fillId="4" borderId="53" xfId="0" applyFont="1" applyFill="1" applyBorder="1" applyAlignment="1">
      <alignment horizontal="centerContinuous" vertical="center"/>
    </xf>
    <xf numFmtId="0" fontId="22" fillId="4" borderId="59" xfId="0" applyFont="1" applyFill="1" applyBorder="1" applyAlignment="1">
      <alignment horizontal="centerContinuous" vertical="center"/>
    </xf>
    <xf numFmtId="0" fontId="19" fillId="9" borderId="53" xfId="0" applyFont="1" applyFill="1" applyBorder="1" applyAlignment="1">
      <alignment horizontal="center" vertical="center"/>
    </xf>
    <xf numFmtId="0" fontId="19" fillId="9" borderId="59" xfId="0" applyFont="1" applyFill="1" applyBorder="1" applyAlignment="1">
      <alignment horizontal="center" vertical="center"/>
    </xf>
    <xf numFmtId="164" fontId="22" fillId="5" borderId="53" xfId="0" applyNumberFormat="1" applyFont="1" applyFill="1" applyBorder="1" applyAlignment="1">
      <alignment horizontal="center" vertical="center"/>
    </xf>
    <xf numFmtId="0" fontId="22" fillId="5" borderId="53" xfId="0" applyFont="1" applyFill="1" applyBorder="1" applyAlignment="1">
      <alignment horizontal="centerContinuous" vertical="center"/>
    </xf>
    <xf numFmtId="0" fontId="22" fillId="5" borderId="53" xfId="0" applyFont="1" applyFill="1" applyBorder="1" applyAlignment="1">
      <alignment horizontal="center" vertical="center"/>
    </xf>
    <xf numFmtId="0" fontId="22" fillId="6" borderId="53" xfId="0" applyFont="1" applyFill="1" applyBorder="1" applyAlignment="1">
      <alignment horizontal="center" vertical="center"/>
    </xf>
    <xf numFmtId="0" fontId="22" fillId="6" borderId="59" xfId="0" applyFont="1" applyFill="1" applyBorder="1" applyAlignment="1">
      <alignment horizontal="center" vertical="center"/>
    </xf>
    <xf numFmtId="0" fontId="0" fillId="0" borderId="60" xfId="0" applyBorder="1" applyAlignment="1">
      <alignment vertical="center"/>
    </xf>
    <xf numFmtId="3" fontId="0" fillId="0" borderId="60" xfId="0" applyNumberFormat="1" applyBorder="1" applyAlignment="1">
      <alignment horizontal="center" vertical="center"/>
    </xf>
    <xf numFmtId="0" fontId="23" fillId="11" borderId="14" xfId="0" applyFont="1" applyFill="1" applyBorder="1" applyAlignment="1">
      <alignment horizontal="center" vertical="center"/>
    </xf>
    <xf numFmtId="0" fontId="23" fillId="11" borderId="60" xfId="0" applyFont="1" applyFill="1" applyBorder="1" applyAlignment="1">
      <alignment horizontal="center" vertical="center"/>
    </xf>
    <xf numFmtId="0" fontId="19" fillId="9" borderId="60" xfId="0" applyFont="1" applyFill="1" applyBorder="1" applyAlignment="1">
      <alignment horizontal="center" vertical="center"/>
    </xf>
    <xf numFmtId="0" fontId="20" fillId="8" borderId="60" xfId="0" applyFont="1" applyFill="1" applyBorder="1" applyAlignment="1">
      <alignment horizontal="center" vertical="center"/>
    </xf>
    <xf numFmtId="0" fontId="20" fillId="8" borderId="61" xfId="0" applyFont="1" applyFill="1" applyBorder="1" applyAlignment="1">
      <alignment horizontal="center" vertical="center"/>
    </xf>
    <xf numFmtId="0" fontId="20" fillId="8" borderId="14" xfId="0" applyFont="1" applyFill="1" applyBorder="1" applyAlignment="1">
      <alignment horizontal="center" vertical="center"/>
    </xf>
    <xf numFmtId="0" fontId="21" fillId="10" borderId="60" xfId="0" applyFont="1" applyFill="1" applyBorder="1" applyAlignment="1">
      <alignment horizontal="center" vertical="center"/>
    </xf>
    <xf numFmtId="0" fontId="19" fillId="9" borderId="61" xfId="0" applyFont="1" applyFill="1" applyBorder="1" applyAlignment="1">
      <alignment horizontal="center" vertical="center"/>
    </xf>
    <xf numFmtId="164" fontId="22" fillId="5" borderId="60" xfId="0" applyNumberFormat="1" applyFont="1" applyFill="1" applyBorder="1" applyAlignment="1">
      <alignment horizontal="center" vertical="center"/>
    </xf>
    <xf numFmtId="0" fontId="22" fillId="5" borderId="60" xfId="0" applyFont="1" applyFill="1" applyBorder="1" applyAlignment="1">
      <alignment horizontal="centerContinuous" vertical="center"/>
    </xf>
    <xf numFmtId="0" fontId="22" fillId="6" borderId="60" xfId="0" applyFont="1" applyFill="1" applyBorder="1" applyAlignment="1">
      <alignment horizontal="centerContinuous" vertical="center"/>
    </xf>
    <xf numFmtId="0" fontId="22" fillId="6" borderId="61" xfId="0" applyFont="1" applyFill="1" applyBorder="1" applyAlignment="1">
      <alignment horizontal="centerContinuous" vertical="center"/>
    </xf>
    <xf numFmtId="0" fontId="18" fillId="12" borderId="12" xfId="0" applyFont="1" applyFill="1" applyBorder="1" applyAlignment="1">
      <alignment horizontal="center" vertical="center"/>
    </xf>
    <xf numFmtId="0" fontId="18" fillId="12" borderId="53" xfId="0" applyFont="1" applyFill="1" applyBorder="1" applyAlignment="1">
      <alignment horizontal="center" vertical="center"/>
    </xf>
    <xf numFmtId="164" fontId="22" fillId="4" borderId="12" xfId="0" applyNumberFormat="1" applyFont="1" applyFill="1" applyBorder="1" applyAlignment="1">
      <alignment horizontal="center" vertical="center"/>
    </xf>
    <xf numFmtId="164" fontId="22" fillId="5" borderId="12" xfId="0" applyNumberFormat="1" applyFont="1" applyFill="1" applyBorder="1" applyAlignment="1">
      <alignment horizontal="center" vertical="center"/>
    </xf>
    <xf numFmtId="0" fontId="22" fillId="6" borderId="53" xfId="0" applyFont="1" applyFill="1" applyBorder="1" applyAlignment="1">
      <alignment horizontal="centerContinuous" vertical="center"/>
    </xf>
    <xf numFmtId="0" fontId="22" fillId="6" borderId="59" xfId="0" applyFont="1" applyFill="1" applyBorder="1" applyAlignment="1">
      <alignment horizontal="centerContinuous" vertical="center"/>
    </xf>
    <xf numFmtId="0" fontId="0" fillId="0" borderId="62" xfId="0" applyBorder="1" applyAlignment="1">
      <alignment vertical="center"/>
    </xf>
    <xf numFmtId="3" fontId="0" fillId="0" borderId="62" xfId="0" applyNumberFormat="1" applyBorder="1" applyAlignment="1">
      <alignment horizontal="center" vertical="center"/>
    </xf>
    <xf numFmtId="0" fontId="23" fillId="11" borderId="23" xfId="0" applyFont="1" applyFill="1" applyBorder="1" applyAlignment="1">
      <alignment horizontal="center" vertical="center"/>
    </xf>
    <xf numFmtId="0" fontId="23" fillId="11" borderId="62" xfId="0" applyFont="1" applyFill="1" applyBorder="1" applyAlignment="1">
      <alignment horizontal="center" vertical="center"/>
    </xf>
    <xf numFmtId="0" fontId="19" fillId="9" borderId="62" xfId="0" applyFont="1" applyFill="1" applyBorder="1" applyAlignment="1">
      <alignment horizontal="center" vertical="center"/>
    </xf>
    <xf numFmtId="0" fontId="20" fillId="8" borderId="62" xfId="0" applyFont="1" applyFill="1" applyBorder="1" applyAlignment="1">
      <alignment horizontal="center" vertical="center"/>
    </xf>
    <xf numFmtId="0" fontId="20" fillId="8" borderId="24" xfId="0" applyFont="1" applyFill="1" applyBorder="1" applyAlignment="1">
      <alignment horizontal="center" vertical="center"/>
    </xf>
    <xf numFmtId="0" fontId="20" fillId="8" borderId="23" xfId="0" applyFont="1" applyFill="1" applyBorder="1" applyAlignment="1">
      <alignment horizontal="center" vertical="center"/>
    </xf>
    <xf numFmtId="0" fontId="21" fillId="10" borderId="62" xfId="0" applyFont="1" applyFill="1" applyBorder="1" applyAlignment="1">
      <alignment horizontal="center" vertical="center"/>
    </xf>
    <xf numFmtId="0" fontId="19" fillId="9" borderId="24" xfId="0" applyFont="1" applyFill="1" applyBorder="1" applyAlignment="1">
      <alignment horizontal="center" vertical="center"/>
    </xf>
    <xf numFmtId="164" fontId="22" fillId="5" borderId="23" xfId="0" applyNumberFormat="1" applyFont="1" applyFill="1" applyBorder="1" applyAlignment="1">
      <alignment horizontal="center" vertical="center"/>
    </xf>
    <xf numFmtId="0" fontId="22" fillId="5" borderId="62" xfId="0" applyFont="1" applyFill="1" applyBorder="1" applyAlignment="1">
      <alignment horizontal="center" vertical="center"/>
    </xf>
    <xf numFmtId="0" fontId="22" fillId="6" borderId="62" xfId="0" applyFont="1" applyFill="1" applyBorder="1" applyAlignment="1">
      <alignment horizontal="center" vertical="center"/>
    </xf>
    <xf numFmtId="0" fontId="22" fillId="6" borderId="24" xfId="0" applyFont="1" applyFill="1" applyBorder="1" applyAlignment="1">
      <alignment horizontal="center" vertical="center"/>
    </xf>
    <xf numFmtId="164" fontId="22" fillId="4" borderId="57" xfId="0" applyNumberFormat="1" applyFont="1" applyFill="1" applyBorder="1" applyAlignment="1">
      <alignment horizontal="center" vertical="center"/>
    </xf>
    <xf numFmtId="0" fontId="19" fillId="18" borderId="14" xfId="1" applyNumberFormat="1" applyFont="1" applyFill="1" applyBorder="1" applyAlignment="1">
      <alignment horizontal="center" vertical="center"/>
    </xf>
    <xf numFmtId="0" fontId="19" fillId="18" borderId="60" xfId="1" applyNumberFormat="1" applyFont="1" applyFill="1" applyBorder="1" applyAlignment="1">
      <alignment horizontal="center" vertical="center"/>
    </xf>
    <xf numFmtId="0" fontId="21" fillId="10" borderId="61" xfId="0" applyFont="1" applyFill="1" applyBorder="1" applyAlignment="1">
      <alignment horizontal="center" vertical="center"/>
    </xf>
    <xf numFmtId="164" fontId="22" fillId="4" borderId="60" xfId="0" applyNumberFormat="1" applyFont="1" applyFill="1" applyBorder="1" applyAlignment="1">
      <alignment horizontal="center" vertical="center"/>
    </xf>
    <xf numFmtId="0" fontId="22" fillId="4" borderId="60" xfId="0" applyFont="1" applyFill="1" applyBorder="1" applyAlignment="1">
      <alignment horizontal="centerContinuous" vertical="center"/>
    </xf>
    <xf numFmtId="0" fontId="22" fillId="4" borderId="61" xfId="0" applyFont="1" applyFill="1" applyBorder="1" applyAlignment="1">
      <alignment horizontal="centerContinuous" vertical="center"/>
    </xf>
    <xf numFmtId="0" fontId="19" fillId="18" borderId="64" xfId="1" applyNumberFormat="1" applyFont="1" applyFill="1" applyBorder="1" applyAlignment="1">
      <alignment horizontal="center" vertical="center"/>
    </xf>
    <xf numFmtId="0" fontId="19" fillId="18" borderId="59" xfId="1" applyNumberFormat="1" applyFont="1" applyFill="1" applyBorder="1" applyAlignment="1">
      <alignment horizontal="center" vertical="center"/>
    </xf>
    <xf numFmtId="0" fontId="23" fillId="11" borderId="59" xfId="0" applyFont="1" applyFill="1" applyBorder="1" applyAlignment="1">
      <alignment horizontal="center" vertical="center"/>
    </xf>
    <xf numFmtId="0" fontId="23" fillId="11" borderId="61" xfId="0" applyFont="1" applyFill="1" applyBorder="1" applyAlignment="1">
      <alignment horizontal="center" vertical="center"/>
    </xf>
    <xf numFmtId="0" fontId="22" fillId="5" borderId="60" xfId="0" applyFont="1" applyFill="1" applyBorder="1" applyAlignment="1">
      <alignment horizontal="center" vertical="center"/>
    </xf>
    <xf numFmtId="0" fontId="22" fillId="6" borderId="60" xfId="0" applyFont="1" applyFill="1" applyBorder="1" applyAlignment="1">
      <alignment horizontal="center" vertical="center"/>
    </xf>
    <xf numFmtId="0" fontId="22" fillId="6" borderId="61" xfId="0" applyFont="1" applyFill="1" applyBorder="1" applyAlignment="1">
      <alignment horizontal="center" vertical="center"/>
    </xf>
    <xf numFmtId="0" fontId="23" fillId="11" borderId="57" xfId="0" applyFont="1" applyFill="1" applyBorder="1" applyAlignment="1">
      <alignment horizontal="center" vertical="center"/>
    </xf>
    <xf numFmtId="0" fontId="23" fillId="11" borderId="48" xfId="0" applyFont="1" applyFill="1" applyBorder="1" applyAlignment="1">
      <alignment horizontal="center" vertical="center"/>
    </xf>
    <xf numFmtId="164" fontId="22" fillId="6" borderId="57" xfId="0" applyNumberFormat="1" applyFont="1" applyFill="1" applyBorder="1" applyAlignment="1">
      <alignment horizontal="center" vertical="center"/>
    </xf>
    <xf numFmtId="0" fontId="22" fillId="6" borderId="48" xfId="0" applyFont="1" applyFill="1" applyBorder="1" applyAlignment="1">
      <alignment horizontal="centerContinuous" vertical="center"/>
    </xf>
    <xf numFmtId="164" fontId="22" fillId="6" borderId="12" xfId="0" applyNumberFormat="1" applyFont="1" applyFill="1" applyBorder="1" applyAlignment="1">
      <alignment horizontal="center" vertical="center"/>
    </xf>
    <xf numFmtId="0" fontId="24" fillId="13" borderId="53" xfId="0" applyFont="1" applyFill="1" applyBorder="1" applyAlignment="1">
      <alignment horizontal="center" vertical="center"/>
    </xf>
    <xf numFmtId="0" fontId="22" fillId="15" borderId="53" xfId="0" applyFont="1" applyFill="1" applyBorder="1" applyAlignment="1">
      <alignment horizontal="centerContinuous" vertical="center"/>
    </xf>
    <xf numFmtId="164" fontId="22" fillId="5" borderId="14" xfId="0" applyNumberFormat="1" applyFont="1" applyFill="1" applyBorder="1" applyAlignment="1">
      <alignment horizontal="center" vertical="center"/>
    </xf>
    <xf numFmtId="0" fontId="22" fillId="15" borderId="60" xfId="0" applyFont="1" applyFill="1" applyBorder="1" applyAlignment="1">
      <alignment horizontal="centerContinuous" vertical="center"/>
    </xf>
    <xf numFmtId="0" fontId="24" fillId="13" borderId="60" xfId="0" applyFont="1" applyFill="1" applyBorder="1" applyAlignment="1">
      <alignment horizontal="center" vertical="center"/>
    </xf>
    <xf numFmtId="9" fontId="22" fillId="6" borderId="57" xfId="0" applyNumberFormat="1" applyFont="1" applyFill="1" applyBorder="1" applyAlignment="1">
      <alignment horizontal="center" vertical="center"/>
    </xf>
    <xf numFmtId="0" fontId="23" fillId="11" borderId="64" xfId="0" applyFont="1" applyFill="1" applyBorder="1" applyAlignment="1">
      <alignment horizontal="center" vertical="center"/>
    </xf>
    <xf numFmtId="0" fontId="19" fillId="9" borderId="48" xfId="0" applyFont="1" applyFill="1" applyBorder="1" applyAlignment="1">
      <alignment horizontal="center" vertical="center"/>
    </xf>
    <xf numFmtId="0" fontId="19" fillId="9" borderId="64" xfId="0" applyFont="1" applyFill="1" applyBorder="1" applyAlignment="1">
      <alignment horizontal="center" vertical="center"/>
    </xf>
    <xf numFmtId="164" fontId="22" fillId="5" borderId="48" xfId="0" applyNumberFormat="1" applyFont="1" applyFill="1" applyBorder="1" applyAlignment="1">
      <alignment horizontal="center" vertical="center"/>
    </xf>
    <xf numFmtId="0" fontId="22" fillId="5" borderId="48" xfId="0" applyFont="1" applyFill="1" applyBorder="1" applyAlignment="1">
      <alignment horizontal="center" vertical="center"/>
    </xf>
    <xf numFmtId="0" fontId="22" fillId="6" borderId="48" xfId="0" applyFont="1" applyFill="1" applyBorder="1" applyAlignment="1">
      <alignment horizontal="center" vertical="center"/>
    </xf>
    <xf numFmtId="9" fontId="22" fillId="5" borderId="14" xfId="0" applyNumberFormat="1" applyFont="1" applyFill="1" applyBorder="1" applyAlignment="1">
      <alignment horizontal="center" vertical="center"/>
    </xf>
    <xf numFmtId="9" fontId="22" fillId="5" borderId="60" xfId="0" applyNumberFormat="1" applyFont="1" applyFill="1" applyBorder="1" applyAlignment="1">
      <alignment horizontal="center" vertical="center"/>
    </xf>
    <xf numFmtId="9" fontId="22" fillId="5" borderId="12" xfId="0" applyNumberFormat="1" applyFont="1" applyFill="1" applyBorder="1" applyAlignment="1">
      <alignment horizontal="center" vertical="center"/>
    </xf>
    <xf numFmtId="9" fontId="22" fillId="5" borderId="23" xfId="0" applyNumberFormat="1" applyFont="1" applyFill="1" applyBorder="1" applyAlignment="1">
      <alignment horizontal="center" vertical="center"/>
    </xf>
    <xf numFmtId="0" fontId="22" fillId="5" borderId="62" xfId="0" applyFont="1" applyFill="1" applyBorder="1" applyAlignment="1">
      <alignment horizontal="centerContinuous" vertical="center"/>
    </xf>
    <xf numFmtId="0" fontId="22" fillId="15" borderId="62" xfId="0" applyFont="1" applyFill="1" applyBorder="1" applyAlignment="1">
      <alignment horizontal="centerContinuous" vertical="center"/>
    </xf>
    <xf numFmtId="0" fontId="23" fillId="11" borderId="24" xfId="0" applyFont="1" applyFill="1" applyBorder="1" applyAlignment="1">
      <alignment horizontal="center" vertical="center"/>
    </xf>
    <xf numFmtId="164" fontId="22" fillId="5" borderId="62" xfId="0" applyNumberFormat="1" applyFont="1" applyFill="1" applyBorder="1" applyAlignment="1">
      <alignment horizontal="center" vertical="center"/>
    </xf>
    <xf numFmtId="0" fontId="24" fillId="13" borderId="62" xfId="0" applyFont="1" applyFill="1" applyBorder="1" applyAlignment="1">
      <alignment horizontal="center" vertical="center"/>
    </xf>
    <xf numFmtId="9" fontId="22" fillId="5" borderId="57" xfId="0" applyNumberFormat="1" applyFont="1" applyFill="1" applyBorder="1" applyAlignment="1">
      <alignment horizontal="center" vertical="center"/>
    </xf>
    <xf numFmtId="0" fontId="22" fillId="5" borderId="48" xfId="0" applyFont="1" applyFill="1" applyBorder="1" applyAlignment="1">
      <alignment horizontal="centerContinuous" vertical="center"/>
    </xf>
    <xf numFmtId="0" fontId="22" fillId="15" borderId="48" xfId="0" applyFont="1" applyFill="1" applyBorder="1" applyAlignment="1">
      <alignment horizontal="centerContinuous" vertical="center"/>
    </xf>
    <xf numFmtId="0" fontId="24" fillId="13" borderId="48" xfId="0" applyFont="1" applyFill="1" applyBorder="1" applyAlignment="1">
      <alignment horizontal="center" vertical="center"/>
    </xf>
    <xf numFmtId="9" fontId="22" fillId="6" borderId="12" xfId="0" applyNumberFormat="1" applyFont="1" applyFill="1" applyBorder="1" applyAlignment="1">
      <alignment horizontal="center" vertical="center"/>
    </xf>
    <xf numFmtId="9" fontId="22" fillId="6" borderId="14" xfId="0" applyNumberFormat="1" applyFont="1" applyFill="1" applyBorder="1" applyAlignment="1">
      <alignment horizontal="center" vertical="center"/>
    </xf>
    <xf numFmtId="9" fontId="22" fillId="6" borderId="60" xfId="0" applyNumberFormat="1" applyFont="1" applyFill="1" applyBorder="1" applyAlignment="1">
      <alignment horizontal="center" vertical="center"/>
    </xf>
    <xf numFmtId="164" fontId="22" fillId="5" borderId="57" xfId="0" applyNumberFormat="1" applyFont="1" applyFill="1" applyBorder="1" applyAlignment="1">
      <alignment horizontal="center" vertical="center"/>
    </xf>
    <xf numFmtId="0" fontId="24" fillId="13" borderId="64" xfId="0" applyFont="1" applyFill="1" applyBorder="1" applyAlignment="1">
      <alignment horizontal="center" vertical="center"/>
    </xf>
    <xf numFmtId="0" fontId="0" fillId="0" borderId="18" xfId="0" applyBorder="1" applyAlignment="1">
      <alignment vertical="center"/>
    </xf>
    <xf numFmtId="9" fontId="22" fillId="2" borderId="57" xfId="0" applyNumberFormat="1" applyFont="1" applyFill="1" applyBorder="1" applyAlignment="1">
      <alignment horizontal="center" vertical="center"/>
    </xf>
    <xf numFmtId="0" fontId="22" fillId="2" borderId="48" xfId="0" applyFont="1" applyFill="1" applyBorder="1" applyAlignment="1">
      <alignment horizontal="centerContinuous" vertical="center"/>
    </xf>
    <xf numFmtId="9" fontId="22" fillId="15" borderId="48" xfId="0" applyNumberFormat="1" applyFont="1" applyFill="1" applyBorder="1" applyAlignment="1">
      <alignment horizontal="center" vertical="center"/>
    </xf>
    <xf numFmtId="0" fontId="0" fillId="0" borderId="52" xfId="0" applyBorder="1" applyAlignment="1">
      <alignment vertical="center"/>
    </xf>
    <xf numFmtId="9" fontId="22" fillId="2" borderId="12" xfId="0" applyNumberFormat="1" applyFont="1" applyFill="1" applyBorder="1" applyAlignment="1">
      <alignment horizontal="center" vertical="center"/>
    </xf>
    <xf numFmtId="0" fontId="22" fillId="2" borderId="53" xfId="0" applyFont="1" applyFill="1" applyBorder="1" applyAlignment="1">
      <alignment horizontal="centerContinuous" vertical="center"/>
    </xf>
    <xf numFmtId="9" fontId="22" fillId="15" borderId="53" xfId="0" applyNumberFormat="1" applyFont="1" applyFill="1" applyBorder="1" applyAlignment="1">
      <alignment horizontal="center" vertical="center"/>
    </xf>
    <xf numFmtId="9" fontId="22" fillId="4" borderId="12" xfId="0" applyNumberFormat="1" applyFont="1" applyFill="1" applyBorder="1" applyAlignment="1">
      <alignment horizontal="center" vertical="center"/>
    </xf>
    <xf numFmtId="9" fontId="22" fillId="2" borderId="14" xfId="0" applyNumberFormat="1" applyFont="1" applyFill="1" applyBorder="1" applyAlignment="1">
      <alignment horizontal="center" vertical="center"/>
    </xf>
    <xf numFmtId="0" fontId="22" fillId="2" borderId="60" xfId="0" applyFont="1" applyFill="1" applyBorder="1" applyAlignment="1">
      <alignment horizontal="centerContinuous" vertical="center"/>
    </xf>
    <xf numFmtId="9" fontId="22" fillId="15" borderId="60" xfId="0" applyNumberFormat="1" applyFont="1" applyFill="1" applyBorder="1" applyAlignment="1">
      <alignment horizontal="center" vertical="center"/>
    </xf>
    <xf numFmtId="3" fontId="0" fillId="0" borderId="52" xfId="0" applyNumberFormat="1" applyBorder="1" applyAlignment="1">
      <alignment horizontal="center" vertical="center"/>
    </xf>
    <xf numFmtId="0" fontId="25" fillId="14" borderId="10" xfId="0" applyFont="1" applyFill="1" applyBorder="1" applyAlignment="1">
      <alignment horizontal="center" vertical="center"/>
    </xf>
    <xf numFmtId="0" fontId="25" fillId="14" borderId="52" xfId="0" applyFont="1" applyFill="1" applyBorder="1" applyAlignment="1">
      <alignment horizontal="center" vertical="center"/>
    </xf>
    <xf numFmtId="0" fontId="23" fillId="11" borderId="52" xfId="0" applyFont="1" applyFill="1" applyBorder="1" applyAlignment="1">
      <alignment horizontal="center" vertical="center"/>
    </xf>
    <xf numFmtId="0" fontId="25" fillId="14" borderId="20" xfId="0" applyFont="1" applyFill="1" applyBorder="1" applyAlignment="1">
      <alignment horizontal="center" vertical="center"/>
    </xf>
    <xf numFmtId="0" fontId="23" fillId="11" borderId="29" xfId="0" applyFont="1" applyFill="1" applyBorder="1" applyAlignment="1">
      <alignment horizontal="center" vertical="center"/>
    </xf>
    <xf numFmtId="0" fontId="25" fillId="14" borderId="29" xfId="0" applyFont="1" applyFill="1" applyBorder="1" applyAlignment="1">
      <alignment horizontal="center" vertical="center"/>
    </xf>
    <xf numFmtId="0" fontId="25" fillId="14" borderId="12" xfId="0" applyFont="1" applyFill="1" applyBorder="1" applyAlignment="1">
      <alignment horizontal="center" vertical="center"/>
    </xf>
    <xf numFmtId="0" fontId="25" fillId="14" borderId="53" xfId="0" applyFont="1" applyFill="1" applyBorder="1" applyAlignment="1">
      <alignment horizontal="center" vertical="center"/>
    </xf>
    <xf numFmtId="0" fontId="25" fillId="14" borderId="21" xfId="0" applyFont="1" applyFill="1" applyBorder="1" applyAlignment="1">
      <alignment horizontal="center" vertical="center"/>
    </xf>
    <xf numFmtId="0" fontId="25" fillId="14" borderId="59" xfId="0" applyFont="1" applyFill="1" applyBorder="1" applyAlignment="1">
      <alignment horizontal="center" vertical="center"/>
    </xf>
    <xf numFmtId="0" fontId="25" fillId="14" borderId="14" xfId="0" applyFont="1" applyFill="1" applyBorder="1" applyAlignment="1">
      <alignment horizontal="center" vertical="center"/>
    </xf>
    <xf numFmtId="0" fontId="25" fillId="14" borderId="60" xfId="0" applyFont="1" applyFill="1" applyBorder="1" applyAlignment="1">
      <alignment horizontal="center" vertical="center"/>
    </xf>
    <xf numFmtId="0" fontId="25" fillId="14" borderId="61" xfId="0" applyFont="1" applyFill="1" applyBorder="1" applyAlignment="1">
      <alignment horizontal="center" vertical="center"/>
    </xf>
    <xf numFmtId="0" fontId="26" fillId="0" borderId="0" xfId="0" applyFont="1" applyAlignment="1">
      <alignment horizontal="center" vertical="center"/>
    </xf>
    <xf numFmtId="0" fontId="26" fillId="0" borderId="0" xfId="0" applyFont="1" applyAlignment="1">
      <alignment vertical="center"/>
    </xf>
    <xf numFmtId="0" fontId="12" fillId="0" borderId="15" xfId="0" applyFont="1" applyBorder="1" applyAlignment="1">
      <alignment vertical="center"/>
    </xf>
    <xf numFmtId="0" fontId="12" fillId="0" borderId="37" xfId="0" applyFont="1" applyBorder="1" applyAlignment="1">
      <alignment horizontal="center"/>
    </xf>
    <xf numFmtId="0" fontId="26" fillId="0" borderId="0" xfId="0" applyFont="1"/>
    <xf numFmtId="0" fontId="8" fillId="3" borderId="58" xfId="0" applyFont="1" applyFill="1" applyBorder="1" applyAlignment="1">
      <alignment horizontal="left" vertical="center" wrapText="1"/>
    </xf>
    <xf numFmtId="0" fontId="8" fillId="0" borderId="55" xfId="0" applyFont="1" applyBorder="1" applyAlignment="1">
      <alignment horizontal="left" vertical="center" wrapText="1"/>
    </xf>
    <xf numFmtId="0" fontId="8" fillId="0" borderId="58" xfId="0" applyFont="1" applyBorder="1" applyAlignment="1">
      <alignment vertical="center" wrapText="1"/>
    </xf>
    <xf numFmtId="167" fontId="0" fillId="0" borderId="0" xfId="0" applyNumberFormat="1" applyAlignment="1">
      <alignment horizontal="center"/>
    </xf>
    <xf numFmtId="0" fontId="27" fillId="0" borderId="0" xfId="0" applyFont="1" applyAlignment="1">
      <alignment vertical="center"/>
    </xf>
    <xf numFmtId="0" fontId="28" fillId="0" borderId="0" xfId="0" applyFont="1" applyAlignment="1">
      <alignment vertical="center"/>
    </xf>
    <xf numFmtId="0" fontId="28" fillId="0" borderId="0" xfId="0" applyFont="1" applyAlignment="1">
      <alignment vertical="center" wrapText="1"/>
    </xf>
    <xf numFmtId="0" fontId="28" fillId="0" borderId="0" xfId="0" quotePrefix="1" applyFont="1" applyAlignment="1">
      <alignment vertical="center" wrapText="1"/>
    </xf>
    <xf numFmtId="167" fontId="17" fillId="0" borderId="69" xfId="0" applyNumberFormat="1" applyFont="1" applyBorder="1" applyAlignment="1" applyProtection="1">
      <alignment horizontal="center" vertical="center"/>
      <protection locked="0"/>
    </xf>
    <xf numFmtId="167" fontId="16" fillId="0" borderId="48" xfId="0" applyNumberFormat="1" applyFont="1" applyBorder="1" applyAlignment="1" applyProtection="1">
      <alignment horizontal="center" vertical="center" wrapText="1"/>
      <protection locked="0"/>
    </xf>
    <xf numFmtId="167" fontId="16" fillId="0" borderId="53" xfId="0" applyNumberFormat="1" applyFont="1" applyBorder="1" applyAlignment="1" applyProtection="1">
      <alignment horizontal="center" vertical="center" wrapText="1"/>
      <protection locked="0"/>
    </xf>
    <xf numFmtId="167" fontId="16" fillId="0" borderId="60" xfId="0" applyNumberFormat="1" applyFont="1" applyBorder="1" applyAlignment="1" applyProtection="1">
      <alignment horizontal="center" vertical="center" wrapText="1"/>
      <protection locked="0"/>
    </xf>
    <xf numFmtId="0" fontId="2" fillId="10" borderId="44" xfId="0" applyFont="1" applyFill="1" applyBorder="1" applyAlignment="1">
      <alignment horizontal="left" vertical="center"/>
    </xf>
    <xf numFmtId="0" fontId="2" fillId="10" borderId="43" xfId="0" applyFont="1" applyFill="1" applyBorder="1" applyAlignment="1">
      <alignment horizontal="left" vertical="center"/>
    </xf>
    <xf numFmtId="166" fontId="2" fillId="9" borderId="43" xfId="1" applyNumberFormat="1" applyFont="1" applyFill="1" applyBorder="1" applyAlignment="1">
      <alignment horizontal="left" vertical="center"/>
    </xf>
    <xf numFmtId="0" fontId="2" fillId="11" borderId="13" xfId="0" applyFont="1" applyFill="1" applyBorder="1" applyAlignment="1">
      <alignment horizontal="left" vertical="center"/>
    </xf>
    <xf numFmtId="0" fontId="2" fillId="11" borderId="43" xfId="0" applyFont="1" applyFill="1" applyBorder="1" applyAlignment="1">
      <alignment horizontal="left" vertical="center"/>
    </xf>
    <xf numFmtId="0" fontId="2" fillId="11" borderId="11" xfId="0" applyFont="1" applyFill="1" applyBorder="1" applyAlignment="1">
      <alignment horizontal="left" vertical="center"/>
    </xf>
    <xf numFmtId="0" fontId="2" fillId="8" borderId="43" xfId="0" applyFont="1" applyFill="1" applyBorder="1" applyAlignment="1">
      <alignment horizontal="left" vertical="center"/>
    </xf>
    <xf numFmtId="0" fontId="2" fillId="8" borderId="11" xfId="0" applyFont="1" applyFill="1" applyBorder="1" applyAlignment="1">
      <alignment horizontal="left" vertical="center"/>
    </xf>
    <xf numFmtId="0" fontId="2" fillId="8" borderId="13" xfId="0" applyFont="1" applyFill="1" applyBorder="1" applyAlignment="1">
      <alignment horizontal="left" vertical="center"/>
    </xf>
    <xf numFmtId="0" fontId="2" fillId="17" borderId="43" xfId="0" applyFont="1" applyFill="1" applyBorder="1" applyAlignment="1">
      <alignment horizontal="left" vertical="center"/>
    </xf>
    <xf numFmtId="0" fontId="15" fillId="17" borderId="43" xfId="0" applyFont="1" applyFill="1" applyBorder="1" applyAlignment="1">
      <alignment horizontal="left" vertical="center"/>
    </xf>
    <xf numFmtId="0" fontId="15" fillId="17" borderId="11" xfId="0" applyFont="1" applyFill="1" applyBorder="1" applyAlignment="1">
      <alignment horizontal="left" vertical="center"/>
    </xf>
    <xf numFmtId="0" fontId="15" fillId="17" borderId="45" xfId="0" applyFont="1" applyFill="1" applyBorder="1" applyAlignment="1">
      <alignment horizontal="left" vertical="center"/>
    </xf>
    <xf numFmtId="0" fontId="15" fillId="17" borderId="13" xfId="0" applyFont="1" applyFill="1" applyBorder="1" applyAlignment="1">
      <alignment horizontal="left" vertical="center"/>
    </xf>
    <xf numFmtId="0" fontId="2" fillId="11" borderId="45" xfId="0" applyFont="1" applyFill="1" applyBorder="1" applyAlignment="1">
      <alignment horizontal="left" vertical="center"/>
    </xf>
    <xf numFmtId="10" fontId="8" fillId="0" borderId="0" xfId="0" applyNumberFormat="1" applyFont="1" applyAlignment="1">
      <alignment horizontal="center" vertical="center" wrapText="1"/>
    </xf>
    <xf numFmtId="10" fontId="8" fillId="0" borderId="62" xfId="0" applyNumberFormat="1" applyFont="1" applyBorder="1" applyAlignment="1">
      <alignment horizontal="center" vertical="center" wrapText="1"/>
    </xf>
    <xf numFmtId="10" fontId="8" fillId="3" borderId="0" xfId="0" applyNumberFormat="1" applyFont="1" applyFill="1" applyAlignment="1">
      <alignment horizontal="center" vertical="center" wrapText="1"/>
    </xf>
    <xf numFmtId="10" fontId="8" fillId="3" borderId="15" xfId="0" applyNumberFormat="1" applyFont="1" applyFill="1" applyBorder="1" applyAlignment="1">
      <alignment horizontal="center" vertical="center" wrapText="1"/>
    </xf>
    <xf numFmtId="0" fontId="4" fillId="2" borderId="19" xfId="0" applyFont="1" applyFill="1" applyBorder="1" applyAlignment="1">
      <alignment horizontal="center" vertical="center" wrapText="1"/>
    </xf>
    <xf numFmtId="167" fontId="8" fillId="0" borderId="50" xfId="0" applyNumberFormat="1" applyFont="1" applyBorder="1" applyAlignment="1">
      <alignment horizontal="center" vertical="center" wrapText="1"/>
    </xf>
    <xf numFmtId="0" fontId="8" fillId="0" borderId="51" xfId="0" applyFont="1" applyBorder="1" applyAlignment="1">
      <alignment horizontal="center" vertical="center" wrapText="1"/>
    </xf>
    <xf numFmtId="167" fontId="7" fillId="0" borderId="40" xfId="0" applyNumberFormat="1" applyFont="1" applyBorder="1" applyAlignment="1">
      <alignment horizontal="center" vertical="center" wrapText="1"/>
    </xf>
    <xf numFmtId="0" fontId="8" fillId="0" borderId="30" xfId="0" applyFont="1" applyBorder="1" applyAlignment="1">
      <alignment horizontal="center" vertical="center" wrapText="1"/>
    </xf>
    <xf numFmtId="167" fontId="5" fillId="0" borderId="40" xfId="0" applyNumberFormat="1" applyFont="1" applyBorder="1" applyAlignment="1">
      <alignment horizontal="center" vertical="center" wrapText="1"/>
    </xf>
    <xf numFmtId="167" fontId="7" fillId="0" borderId="41" xfId="0" applyNumberFormat="1" applyFont="1" applyBorder="1" applyAlignment="1">
      <alignment horizontal="center" vertical="center" wrapText="1"/>
    </xf>
    <xf numFmtId="0" fontId="8" fillId="0" borderId="71" xfId="0" applyFont="1" applyBorder="1" applyAlignment="1">
      <alignment horizontal="center" vertical="center" wrapText="1"/>
    </xf>
    <xf numFmtId="0" fontId="4" fillId="2" borderId="50" xfId="0" applyFont="1" applyFill="1" applyBorder="1" applyAlignment="1">
      <alignment horizontal="center" vertical="center" wrapText="1"/>
    </xf>
    <xf numFmtId="167" fontId="7" fillId="0" borderId="40" xfId="0" applyNumberFormat="1" applyFont="1" applyBorder="1" applyAlignment="1">
      <alignment horizontal="center" vertical="center"/>
    </xf>
    <xf numFmtId="0" fontId="8" fillId="0" borderId="27" xfId="0" applyFont="1" applyBorder="1" applyAlignment="1">
      <alignment horizontal="center" vertical="center" wrapText="1"/>
    </xf>
    <xf numFmtId="167" fontId="7" fillId="3" borderId="40" xfId="0" applyNumberFormat="1" applyFont="1" applyFill="1" applyBorder="1" applyAlignment="1">
      <alignment horizontal="center" vertical="center"/>
    </xf>
    <xf numFmtId="0" fontId="8" fillId="3" borderId="30" xfId="0" applyFont="1" applyFill="1" applyBorder="1" applyAlignment="1">
      <alignment horizontal="center" vertical="center" wrapText="1"/>
    </xf>
    <xf numFmtId="167" fontId="7" fillId="3" borderId="41" xfId="0" applyNumberFormat="1" applyFont="1" applyFill="1" applyBorder="1" applyAlignment="1">
      <alignment horizontal="center" vertical="center"/>
    </xf>
    <xf numFmtId="0" fontId="8" fillId="3" borderId="71" xfId="0" applyFont="1" applyFill="1" applyBorder="1" applyAlignment="1">
      <alignment horizontal="center" vertical="center" wrapText="1"/>
    </xf>
    <xf numFmtId="3" fontId="7" fillId="0" borderId="50" xfId="0" applyNumberFormat="1" applyFont="1" applyBorder="1" applyAlignment="1">
      <alignment horizontal="center" vertical="center"/>
    </xf>
    <xf numFmtId="3" fontId="7" fillId="3" borderId="40" xfId="0" applyNumberFormat="1" applyFont="1" applyFill="1" applyBorder="1" applyAlignment="1">
      <alignment horizontal="center" vertical="center"/>
    </xf>
    <xf numFmtId="3" fontId="7" fillId="0" borderId="40" xfId="0" applyNumberFormat="1" applyFont="1" applyBorder="1" applyAlignment="1">
      <alignment horizontal="center" vertical="center"/>
    </xf>
    <xf numFmtId="3" fontId="7" fillId="3" borderId="41" xfId="0" applyNumberFormat="1" applyFont="1" applyFill="1" applyBorder="1" applyAlignment="1">
      <alignment horizontal="center" vertical="center"/>
    </xf>
    <xf numFmtId="167" fontId="7" fillId="0" borderId="55" xfId="0" applyNumberFormat="1" applyFont="1" applyBorder="1" applyAlignment="1">
      <alignment horizontal="center" vertical="center"/>
    </xf>
    <xf numFmtId="0" fontId="0" fillId="0" borderId="0" xfId="0" applyAlignment="1">
      <alignment vertical="top" wrapText="1"/>
    </xf>
    <xf numFmtId="167" fontId="14" fillId="0" borderId="43" xfId="0" applyNumberFormat="1" applyFont="1" applyBorder="1" applyAlignment="1">
      <alignment horizontal="center" vertical="center"/>
    </xf>
    <xf numFmtId="167" fontId="14" fillId="0" borderId="44" xfId="0" applyNumberFormat="1" applyFont="1" applyBorder="1" applyAlignment="1">
      <alignment horizontal="center" vertical="center"/>
    </xf>
    <xf numFmtId="167" fontId="14" fillId="0" borderId="45" xfId="0" applyNumberFormat="1" applyFont="1" applyBorder="1" applyAlignment="1">
      <alignment horizontal="center" vertical="center"/>
    </xf>
    <xf numFmtId="167" fontId="14" fillId="0" borderId="46" xfId="0" applyNumberFormat="1" applyFont="1" applyBorder="1" applyAlignment="1">
      <alignment horizontal="center" vertical="center"/>
    </xf>
    <xf numFmtId="167" fontId="14" fillId="0" borderId="5" xfId="0" applyNumberFormat="1" applyFont="1" applyBorder="1" applyAlignment="1">
      <alignment horizontal="center" vertical="center"/>
    </xf>
    <xf numFmtId="167" fontId="14" fillId="0" borderId="6" xfId="0" applyNumberFormat="1" applyFont="1" applyBorder="1" applyAlignment="1">
      <alignment horizontal="center" vertical="center"/>
    </xf>
    <xf numFmtId="0" fontId="2" fillId="11" borderId="31" xfId="0" applyFont="1" applyFill="1" applyBorder="1" applyAlignment="1">
      <alignment horizontal="left" vertical="center"/>
    </xf>
    <xf numFmtId="0" fontId="2" fillId="11" borderId="60" xfId="0" applyFont="1" applyFill="1" applyBorder="1" applyAlignment="1">
      <alignment horizontal="left" vertical="center"/>
    </xf>
    <xf numFmtId="0" fontId="2" fillId="11" borderId="34" xfId="0" applyFont="1" applyFill="1" applyBorder="1" applyAlignment="1">
      <alignment horizontal="left" vertical="center"/>
    </xf>
    <xf numFmtId="0" fontId="14" fillId="7" borderId="50" xfId="0" applyFont="1" applyFill="1" applyBorder="1" applyAlignment="1">
      <alignment horizontal="left" vertical="center"/>
    </xf>
    <xf numFmtId="0" fontId="14" fillId="7" borderId="51" xfId="0" applyFont="1" applyFill="1" applyBorder="1" applyAlignment="1">
      <alignment horizontal="left" vertical="center"/>
    </xf>
    <xf numFmtId="0" fontId="14" fillId="7" borderId="20" xfId="0" applyFont="1" applyFill="1" applyBorder="1" applyAlignment="1">
      <alignment horizontal="left" vertical="center"/>
    </xf>
    <xf numFmtId="0" fontId="14" fillId="7" borderId="28" xfId="0" applyFont="1" applyFill="1" applyBorder="1" applyAlignment="1">
      <alignment horizontal="left" vertical="center"/>
    </xf>
    <xf numFmtId="0" fontId="14" fillId="7" borderId="18" xfId="0" applyFont="1" applyFill="1" applyBorder="1" applyAlignment="1">
      <alignment horizontal="left" vertical="center"/>
    </xf>
    <xf numFmtId="0" fontId="14" fillId="7" borderId="52" xfId="0" applyFont="1" applyFill="1" applyBorder="1" applyAlignment="1">
      <alignment horizontal="left" vertical="center"/>
    </xf>
    <xf numFmtId="0" fontId="2" fillId="11" borderId="47" xfId="0" applyFont="1" applyFill="1" applyBorder="1" applyAlignment="1">
      <alignment horizontal="left" vertical="center"/>
    </xf>
    <xf numFmtId="0" fontId="2" fillId="11" borderId="48" xfId="0" applyFont="1" applyFill="1" applyBorder="1" applyAlignment="1">
      <alignment horizontal="left" vertical="center"/>
    </xf>
    <xf numFmtId="0" fontId="2" fillId="11" borderId="49" xfId="0" applyFont="1" applyFill="1" applyBorder="1" applyAlignment="1">
      <alignment horizontal="left" vertical="center"/>
    </xf>
    <xf numFmtId="0" fontId="14" fillId="7" borderId="17" xfId="0" applyFont="1" applyFill="1" applyBorder="1" applyAlignment="1">
      <alignment horizontal="left" vertical="center"/>
    </xf>
    <xf numFmtId="0" fontId="14" fillId="7" borderId="40" xfId="0" applyFont="1" applyFill="1" applyBorder="1" applyAlignment="1">
      <alignment horizontal="left" vertical="center"/>
    </xf>
    <xf numFmtId="0" fontId="14" fillId="7" borderId="0" xfId="0" applyFont="1" applyFill="1" applyAlignment="1">
      <alignment horizontal="left" vertical="center"/>
    </xf>
    <xf numFmtId="0" fontId="14" fillId="7" borderId="26" xfId="0" applyFont="1" applyFill="1" applyBorder="1" applyAlignment="1">
      <alignment horizontal="left" vertical="center"/>
    </xf>
    <xf numFmtId="0" fontId="14" fillId="7" borderId="41" xfId="0" applyFont="1" applyFill="1" applyBorder="1" applyAlignment="1">
      <alignment horizontal="left" vertical="center"/>
    </xf>
    <xf numFmtId="0" fontId="14" fillId="7" borderId="15" xfId="0" applyFont="1" applyFill="1" applyBorder="1" applyAlignment="1">
      <alignment horizontal="left" vertical="center"/>
    </xf>
    <xf numFmtId="0" fontId="14" fillId="7" borderId="36" xfId="0" applyFont="1" applyFill="1" applyBorder="1" applyAlignment="1">
      <alignment horizontal="left" vertical="center"/>
    </xf>
    <xf numFmtId="0" fontId="2" fillId="11" borderId="21" xfId="0" applyFont="1" applyFill="1" applyBorder="1" applyAlignment="1">
      <alignment horizontal="left" vertical="center"/>
    </xf>
    <xf numFmtId="0" fontId="2" fillId="11" borderId="53" xfId="0" applyFont="1" applyFill="1" applyBorder="1" applyAlignment="1">
      <alignment horizontal="left" vertical="center"/>
    </xf>
    <xf numFmtId="0" fontId="2" fillId="11" borderId="33" xfId="0" applyFont="1" applyFill="1" applyBorder="1" applyAlignment="1">
      <alignment horizontal="left" vertical="center"/>
    </xf>
    <xf numFmtId="166" fontId="2" fillId="11" borderId="21" xfId="1" applyNumberFormat="1" applyFont="1" applyFill="1" applyBorder="1" applyAlignment="1">
      <alignment horizontal="left" vertical="center"/>
    </xf>
    <xf numFmtId="166" fontId="2" fillId="11" borderId="53" xfId="1" applyNumberFormat="1" applyFont="1" applyFill="1" applyBorder="1" applyAlignment="1">
      <alignment horizontal="left" vertical="center"/>
    </xf>
    <xf numFmtId="166" fontId="2" fillId="11" borderId="33" xfId="1" applyNumberFormat="1" applyFont="1" applyFill="1" applyBorder="1" applyAlignment="1">
      <alignment horizontal="left" vertical="center"/>
    </xf>
    <xf numFmtId="0" fontId="14" fillId="7" borderId="31" xfId="0" applyFont="1" applyFill="1" applyBorder="1" applyAlignment="1">
      <alignment horizontal="left" vertical="center"/>
    </xf>
    <xf numFmtId="0" fontId="14" fillId="7" borderId="34" xfId="0" applyFont="1" applyFill="1" applyBorder="1" applyAlignment="1">
      <alignment horizontal="left" vertical="center"/>
    </xf>
    <xf numFmtId="0" fontId="14" fillId="7" borderId="60" xfId="0" applyFont="1" applyFill="1" applyBorder="1" applyAlignment="1">
      <alignment horizontal="left" vertical="center"/>
    </xf>
    <xf numFmtId="0" fontId="2" fillId="8" borderId="21" xfId="0" applyFont="1" applyFill="1" applyBorder="1" applyAlignment="1">
      <alignment horizontal="left" vertical="center"/>
    </xf>
    <xf numFmtId="0" fontId="2" fillId="8" borderId="33" xfId="0" applyFont="1" applyFill="1" applyBorder="1" applyAlignment="1">
      <alignment horizontal="left" vertical="center"/>
    </xf>
    <xf numFmtId="0" fontId="2" fillId="8" borderId="31" xfId="0" applyFont="1" applyFill="1" applyBorder="1" applyAlignment="1">
      <alignment horizontal="left" vertical="center"/>
    </xf>
    <xf numFmtId="0" fontId="2" fillId="8" borderId="60" xfId="0" applyFont="1" applyFill="1" applyBorder="1" applyAlignment="1">
      <alignment horizontal="left" vertical="center"/>
    </xf>
    <xf numFmtId="0" fontId="2" fillId="8" borderId="34" xfId="0" applyFont="1" applyFill="1" applyBorder="1" applyAlignment="1">
      <alignment horizontal="left" vertical="center"/>
    </xf>
    <xf numFmtId="0" fontId="2" fillId="9" borderId="70" xfId="0" applyFont="1" applyFill="1" applyBorder="1" applyAlignment="1">
      <alignment horizontal="left" vertical="center"/>
    </xf>
    <xf numFmtId="0" fontId="2" fillId="9" borderId="62" xfId="0" applyFont="1" applyFill="1" applyBorder="1" applyAlignment="1">
      <alignment horizontal="left" vertical="center"/>
    </xf>
    <xf numFmtId="0" fontId="2" fillId="9" borderId="24" xfId="0" applyFont="1" applyFill="1" applyBorder="1" applyAlignment="1">
      <alignment horizontal="left" vertical="center"/>
    </xf>
    <xf numFmtId="0" fontId="2" fillId="9" borderId="20" xfId="0" applyFont="1" applyFill="1" applyBorder="1" applyAlignment="1">
      <alignment horizontal="left" vertical="center"/>
    </xf>
    <xf numFmtId="0" fontId="2" fillId="9" borderId="52" xfId="0" applyFont="1" applyFill="1" applyBorder="1" applyAlignment="1">
      <alignment horizontal="left" vertical="center"/>
    </xf>
    <xf numFmtId="0" fontId="2" fillId="9" borderId="29" xfId="0" applyFont="1" applyFill="1" applyBorder="1" applyAlignment="1">
      <alignment horizontal="left" vertical="center"/>
    </xf>
    <xf numFmtId="0" fontId="2" fillId="8" borderId="53" xfId="0" applyFont="1" applyFill="1" applyBorder="1" applyAlignment="1">
      <alignment horizontal="left" vertical="center"/>
    </xf>
    <xf numFmtId="0" fontId="2" fillId="8" borderId="70" xfId="0" applyFont="1" applyFill="1" applyBorder="1" applyAlignment="1">
      <alignment horizontal="left" vertical="center"/>
    </xf>
    <xf numFmtId="0" fontId="2" fillId="8" borderId="62" xfId="0" applyFont="1" applyFill="1" applyBorder="1" applyAlignment="1">
      <alignment horizontal="left" vertical="center"/>
    </xf>
    <xf numFmtId="0" fontId="2" fillId="8" borderId="27" xfId="0" applyFont="1" applyFill="1" applyBorder="1" applyAlignment="1">
      <alignment horizontal="left" vertical="center"/>
    </xf>
    <xf numFmtId="0" fontId="2" fillId="8" borderId="40" xfId="0" applyFont="1" applyFill="1" applyBorder="1" applyAlignment="1">
      <alignment horizontal="left" vertical="center"/>
    </xf>
    <xf numFmtId="0" fontId="2" fillId="8" borderId="0" xfId="0" applyFont="1" applyFill="1" applyAlignment="1">
      <alignment horizontal="left" vertical="center"/>
    </xf>
    <xf numFmtId="0" fontId="2" fillId="8" borderId="30" xfId="0" applyFont="1" applyFill="1" applyBorder="1" applyAlignment="1">
      <alignment horizontal="left" vertical="center"/>
    </xf>
    <xf numFmtId="0" fontId="2" fillId="8" borderId="41" xfId="0" applyFont="1" applyFill="1" applyBorder="1" applyAlignment="1">
      <alignment horizontal="left" vertical="center"/>
    </xf>
    <xf numFmtId="0" fontId="2" fillId="8" borderId="15" xfId="0" applyFont="1" applyFill="1" applyBorder="1" applyAlignment="1">
      <alignment horizontal="left" vertical="center"/>
    </xf>
    <xf numFmtId="0" fontId="2" fillId="8" borderId="71" xfId="0" applyFont="1" applyFill="1" applyBorder="1" applyAlignment="1">
      <alignment horizontal="left" vertical="center"/>
    </xf>
    <xf numFmtId="0" fontId="2" fillId="10" borderId="70" xfId="0" applyFont="1" applyFill="1" applyBorder="1" applyAlignment="1">
      <alignment horizontal="left" vertical="center"/>
    </xf>
    <xf numFmtId="0" fontId="2" fillId="10" borderId="62" xfId="0" applyFont="1" applyFill="1" applyBorder="1" applyAlignment="1">
      <alignment horizontal="left" vertical="center"/>
    </xf>
    <xf numFmtId="0" fontId="2" fillId="10" borderId="27" xfId="0" applyFont="1" applyFill="1" applyBorder="1" applyAlignment="1">
      <alignment horizontal="left" vertical="center"/>
    </xf>
    <xf numFmtId="0" fontId="2" fillId="10" borderId="40" xfId="0" applyFont="1" applyFill="1" applyBorder="1" applyAlignment="1">
      <alignment horizontal="left" vertical="center"/>
    </xf>
    <xf numFmtId="0" fontId="2" fillId="10" borderId="0" xfId="0" applyFont="1" applyFill="1" applyAlignment="1">
      <alignment horizontal="left" vertical="center"/>
    </xf>
    <xf numFmtId="0" fontId="2" fillId="10" borderId="30" xfId="0" applyFont="1" applyFill="1" applyBorder="1" applyAlignment="1">
      <alignment horizontal="left" vertical="center"/>
    </xf>
    <xf numFmtId="0" fontId="2" fillId="10" borderId="41" xfId="0" applyFont="1" applyFill="1" applyBorder="1" applyAlignment="1">
      <alignment horizontal="left" vertical="center"/>
    </xf>
    <xf numFmtId="0" fontId="2" fillId="10" borderId="15" xfId="0" applyFont="1" applyFill="1" applyBorder="1" applyAlignment="1">
      <alignment horizontal="left" vertical="center"/>
    </xf>
    <xf numFmtId="0" fontId="2" fillId="10" borderId="71" xfId="0" applyFont="1" applyFill="1" applyBorder="1" applyAlignment="1">
      <alignment horizontal="left" vertical="center"/>
    </xf>
    <xf numFmtId="0" fontId="2" fillId="9" borderId="40" xfId="0" applyFont="1" applyFill="1" applyBorder="1" applyAlignment="1">
      <alignment horizontal="left" vertical="center"/>
    </xf>
    <xf numFmtId="0" fontId="2" fillId="9" borderId="0" xfId="0" applyFont="1" applyFill="1" applyAlignment="1">
      <alignment horizontal="left" vertical="center"/>
    </xf>
    <xf numFmtId="0" fontId="2" fillId="9" borderId="26" xfId="0" applyFont="1" applyFill="1" applyBorder="1" applyAlignment="1">
      <alignment horizontal="left" vertical="center"/>
    </xf>
    <xf numFmtId="0" fontId="2" fillId="9" borderId="41" xfId="0" applyFont="1" applyFill="1" applyBorder="1" applyAlignment="1">
      <alignment horizontal="left" vertical="center"/>
    </xf>
    <xf numFmtId="0" fontId="2" fillId="9" borderId="15" xfId="0" applyFont="1" applyFill="1" applyBorder="1" applyAlignment="1">
      <alignment horizontal="left" vertical="center"/>
    </xf>
    <xf numFmtId="0" fontId="2" fillId="9" borderId="36" xfId="0" applyFont="1" applyFill="1" applyBorder="1" applyAlignment="1">
      <alignment horizontal="left" vertical="center"/>
    </xf>
    <xf numFmtId="0" fontId="2" fillId="10" borderId="21" xfId="0" applyFont="1" applyFill="1" applyBorder="1" applyAlignment="1">
      <alignment horizontal="left" vertical="center"/>
    </xf>
    <xf numFmtId="0" fontId="2" fillId="10" borderId="53" xfId="0" applyFont="1" applyFill="1" applyBorder="1" applyAlignment="1">
      <alignment horizontal="left" vertical="center"/>
    </xf>
    <xf numFmtId="0" fontId="2" fillId="10" borderId="33" xfId="0" applyFont="1" applyFill="1" applyBorder="1" applyAlignment="1">
      <alignment horizontal="left" vertical="center"/>
    </xf>
    <xf numFmtId="0" fontId="2" fillId="9" borderId="21" xfId="0" applyFont="1" applyFill="1" applyBorder="1" applyAlignment="1">
      <alignment horizontal="left" vertical="center"/>
    </xf>
    <xf numFmtId="0" fontId="2" fillId="9" borderId="53" xfId="0" applyFont="1" applyFill="1" applyBorder="1" applyAlignment="1">
      <alignment horizontal="left" vertical="center"/>
    </xf>
    <xf numFmtId="0" fontId="2" fillId="9" borderId="59" xfId="0" applyFont="1" applyFill="1" applyBorder="1" applyAlignment="1">
      <alignment horizontal="left" vertical="center"/>
    </xf>
    <xf numFmtId="0" fontId="2" fillId="8" borderId="20" xfId="0" applyFont="1" applyFill="1" applyBorder="1" applyAlignment="1">
      <alignment horizontal="left" vertical="center"/>
    </xf>
    <xf numFmtId="0" fontId="2" fillId="8" borderId="52" xfId="0" applyFont="1" applyFill="1" applyBorder="1" applyAlignment="1">
      <alignment horizontal="left" vertical="center"/>
    </xf>
    <xf numFmtId="0" fontId="2" fillId="8" borderId="28" xfId="0" applyFont="1" applyFill="1" applyBorder="1" applyAlignment="1">
      <alignment horizontal="left" vertical="center"/>
    </xf>
    <xf numFmtId="0" fontId="2" fillId="10" borderId="20" xfId="0" applyFont="1" applyFill="1" applyBorder="1" applyAlignment="1">
      <alignment horizontal="left" vertical="center"/>
    </xf>
    <xf numFmtId="0" fontId="2" fillId="10" borderId="52" xfId="0" applyFont="1" applyFill="1" applyBorder="1" applyAlignment="1">
      <alignment horizontal="left" vertical="center"/>
    </xf>
    <xf numFmtId="0" fontId="2" fillId="10" borderId="28" xfId="0" applyFont="1" applyFill="1" applyBorder="1" applyAlignment="1">
      <alignment horizontal="left" vertical="center"/>
    </xf>
    <xf numFmtId="0" fontId="2" fillId="8" borderId="47" xfId="0" applyFont="1" applyFill="1" applyBorder="1" applyAlignment="1">
      <alignment horizontal="left" vertical="center"/>
    </xf>
    <xf numFmtId="0" fontId="2" fillId="8" borderId="48" xfId="0" applyFont="1" applyFill="1" applyBorder="1" applyAlignment="1">
      <alignment horizontal="left" vertical="center"/>
    </xf>
    <xf numFmtId="0" fontId="2" fillId="8" borderId="49" xfId="0" applyFont="1" applyFill="1" applyBorder="1" applyAlignment="1">
      <alignment horizontal="left" vertical="center"/>
    </xf>
    <xf numFmtId="0" fontId="2" fillId="8" borderId="50" xfId="0" applyFont="1" applyFill="1" applyBorder="1" applyAlignment="1">
      <alignment horizontal="left" vertical="center"/>
    </xf>
    <xf numFmtId="0" fontId="2" fillId="8" borderId="18" xfId="0" applyFont="1" applyFill="1" applyBorder="1" applyAlignment="1">
      <alignment horizontal="left" vertical="center"/>
    </xf>
    <xf numFmtId="0" fontId="2" fillId="8" borderId="51" xfId="0" applyFont="1" applyFill="1" applyBorder="1" applyAlignment="1">
      <alignment horizontal="left" vertical="center"/>
    </xf>
    <xf numFmtId="0" fontId="2" fillId="10" borderId="50" xfId="0" applyFont="1" applyFill="1" applyBorder="1" applyAlignment="1">
      <alignment horizontal="left" vertical="center"/>
    </xf>
    <xf numFmtId="0" fontId="2" fillId="10" borderId="18" xfId="0" applyFont="1" applyFill="1" applyBorder="1" applyAlignment="1">
      <alignment horizontal="left" vertical="center"/>
    </xf>
    <xf numFmtId="0" fontId="2" fillId="10" borderId="51" xfId="0" applyFont="1" applyFill="1" applyBorder="1" applyAlignment="1">
      <alignment horizontal="left" vertical="center"/>
    </xf>
    <xf numFmtId="0" fontId="2" fillId="9" borderId="50" xfId="0" applyFont="1" applyFill="1" applyBorder="1" applyAlignment="1">
      <alignment horizontal="left" vertical="center"/>
    </xf>
    <xf numFmtId="0" fontId="2" fillId="9" borderId="18" xfId="0" applyFont="1" applyFill="1" applyBorder="1" applyAlignment="1">
      <alignment horizontal="left" vertical="center"/>
    </xf>
    <xf numFmtId="0" fontId="2" fillId="9" borderId="17" xfId="0" applyFont="1" applyFill="1" applyBorder="1" applyAlignment="1">
      <alignment horizontal="left" vertical="center"/>
    </xf>
    <xf numFmtId="0" fontId="2" fillId="10" borderId="17" xfId="0" applyFont="1" applyFill="1" applyBorder="1" applyAlignment="1">
      <alignment horizontal="left" vertical="center"/>
    </xf>
    <xf numFmtId="0" fontId="2" fillId="10" borderId="26" xfId="0" applyFont="1" applyFill="1" applyBorder="1" applyAlignment="1">
      <alignment horizontal="left" vertical="center"/>
    </xf>
    <xf numFmtId="0" fontId="2" fillId="10" borderId="36" xfId="0" applyFont="1" applyFill="1" applyBorder="1" applyAlignment="1">
      <alignment horizontal="left" vertical="center"/>
    </xf>
    <xf numFmtId="0" fontId="2" fillId="11" borderId="70" xfId="0" applyFont="1" applyFill="1" applyBorder="1" applyAlignment="1">
      <alignment horizontal="left" vertical="center"/>
    </xf>
    <xf numFmtId="0" fontId="2" fillId="11" borderId="62" xfId="0" applyFont="1" applyFill="1" applyBorder="1" applyAlignment="1">
      <alignment horizontal="left" vertical="center"/>
    </xf>
    <xf numFmtId="0" fontId="2" fillId="11" borderId="27" xfId="0" applyFont="1" applyFill="1" applyBorder="1" applyAlignment="1">
      <alignment horizontal="left" vertical="center"/>
    </xf>
    <xf numFmtId="0" fontId="2" fillId="11" borderId="41" xfId="0" applyFont="1" applyFill="1" applyBorder="1" applyAlignment="1">
      <alignment horizontal="left" vertical="center"/>
    </xf>
    <xf numFmtId="0" fontId="2" fillId="11" borderId="15" xfId="0" applyFont="1" applyFill="1" applyBorder="1" applyAlignment="1">
      <alignment horizontal="left" vertical="center"/>
    </xf>
    <xf numFmtId="0" fontId="2" fillId="11" borderId="71" xfId="0" applyFont="1" applyFill="1" applyBorder="1" applyAlignment="1">
      <alignment horizontal="left" vertical="center"/>
    </xf>
    <xf numFmtId="166" fontId="2" fillId="9" borderId="21" xfId="1" applyNumberFormat="1" applyFont="1" applyFill="1" applyBorder="1" applyAlignment="1">
      <alignment horizontal="left" vertical="center"/>
    </xf>
    <xf numFmtId="166" fontId="2" fillId="9" borderId="53" xfId="1" applyNumberFormat="1" applyFont="1" applyFill="1" applyBorder="1" applyAlignment="1">
      <alignment horizontal="left" vertical="center"/>
    </xf>
    <xf numFmtId="166" fontId="2" fillId="9" borderId="33" xfId="1" applyNumberFormat="1" applyFont="1" applyFill="1" applyBorder="1" applyAlignment="1">
      <alignment horizontal="left" vertical="center"/>
    </xf>
    <xf numFmtId="166" fontId="2" fillId="9" borderId="47" xfId="1" applyNumberFormat="1" applyFont="1" applyFill="1" applyBorder="1" applyAlignment="1">
      <alignment horizontal="left" vertical="center"/>
    </xf>
    <xf numFmtId="166" fontId="2" fillId="9" borderId="48" xfId="1" applyNumberFormat="1" applyFont="1" applyFill="1" applyBorder="1" applyAlignment="1">
      <alignment horizontal="left" vertical="center"/>
    </xf>
    <xf numFmtId="166" fontId="2" fillId="9" borderId="49" xfId="1" applyNumberFormat="1" applyFont="1" applyFill="1" applyBorder="1" applyAlignment="1">
      <alignment horizontal="left" vertical="center"/>
    </xf>
    <xf numFmtId="0" fontId="2" fillId="11" borderId="50" xfId="0" applyFont="1" applyFill="1" applyBorder="1" applyAlignment="1">
      <alignment horizontal="left" vertical="center"/>
    </xf>
    <xf numFmtId="0" fontId="2" fillId="11" borderId="18" xfId="0" applyFont="1" applyFill="1" applyBorder="1" applyAlignment="1">
      <alignment horizontal="left" vertical="center"/>
    </xf>
    <xf numFmtId="0" fontId="2" fillId="11" borderId="51" xfId="0" applyFont="1" applyFill="1" applyBorder="1" applyAlignment="1">
      <alignment horizontal="left" vertical="center"/>
    </xf>
    <xf numFmtId="0" fontId="2" fillId="11" borderId="20" xfId="0" applyFont="1" applyFill="1" applyBorder="1" applyAlignment="1">
      <alignment horizontal="left" vertical="center"/>
    </xf>
    <xf numFmtId="0" fontId="2" fillId="11" borderId="52" xfId="0" applyFont="1" applyFill="1" applyBorder="1" applyAlignment="1">
      <alignment horizontal="left" vertical="center"/>
    </xf>
    <xf numFmtId="0" fontId="2" fillId="11" borderId="28" xfId="0" applyFont="1" applyFill="1" applyBorder="1" applyAlignment="1">
      <alignment horizontal="left" vertical="center"/>
    </xf>
    <xf numFmtId="0" fontId="2" fillId="9" borderId="47" xfId="0" applyFont="1" applyFill="1" applyBorder="1" applyAlignment="1">
      <alignment horizontal="left" vertical="center"/>
    </xf>
    <xf numFmtId="0" fontId="2" fillId="9" borderId="48" xfId="0" applyFont="1" applyFill="1" applyBorder="1" applyAlignment="1">
      <alignment horizontal="left" vertical="center"/>
    </xf>
    <xf numFmtId="0" fontId="2" fillId="9" borderId="49" xfId="0" applyFont="1" applyFill="1" applyBorder="1" applyAlignment="1">
      <alignment horizontal="left" vertical="center"/>
    </xf>
    <xf numFmtId="0" fontId="2" fillId="10" borderId="47" xfId="0" applyFont="1" applyFill="1" applyBorder="1" applyAlignment="1">
      <alignment horizontal="left" vertical="center"/>
    </xf>
    <xf numFmtId="0" fontId="2" fillId="10" borderId="48" xfId="0" applyFont="1" applyFill="1" applyBorder="1" applyAlignment="1">
      <alignment horizontal="left" vertical="center"/>
    </xf>
    <xf numFmtId="0" fontId="2" fillId="10" borderId="49" xfId="0" applyFont="1" applyFill="1" applyBorder="1" applyAlignment="1">
      <alignment horizontal="left" vertical="center"/>
    </xf>
    <xf numFmtId="166" fontId="2" fillId="11" borderId="59" xfId="1" applyNumberFormat="1" applyFont="1" applyFill="1" applyBorder="1" applyAlignment="1">
      <alignment horizontal="left" vertical="center"/>
    </xf>
    <xf numFmtId="0" fontId="2" fillId="11" borderId="59" xfId="0" applyFont="1" applyFill="1" applyBorder="1" applyAlignment="1">
      <alignment horizontal="left" vertical="center"/>
    </xf>
    <xf numFmtId="0" fontId="2" fillId="8" borderId="23" xfId="0" applyFont="1" applyFill="1" applyBorder="1" applyAlignment="1">
      <alignment horizontal="left" vertical="center"/>
    </xf>
    <xf numFmtId="0" fontId="2" fillId="8" borderId="25" xfId="0" applyFont="1" applyFill="1" applyBorder="1" applyAlignment="1">
      <alignment horizontal="left" vertical="center"/>
    </xf>
    <xf numFmtId="0" fontId="2" fillId="8" borderId="35" xfId="0" applyFont="1" applyFill="1" applyBorder="1" applyAlignment="1">
      <alignment horizontal="left" vertical="center"/>
    </xf>
    <xf numFmtId="0" fontId="2" fillId="9" borderId="27" xfId="0" applyFont="1" applyFill="1" applyBorder="1" applyAlignment="1">
      <alignment horizontal="left" vertical="center"/>
    </xf>
    <xf numFmtId="0" fontId="2" fillId="9" borderId="30" xfId="0" applyFont="1" applyFill="1" applyBorder="1" applyAlignment="1">
      <alignment horizontal="left" vertical="center"/>
    </xf>
    <xf numFmtId="0" fontId="2" fillId="9" borderId="71" xfId="0" applyFont="1" applyFill="1" applyBorder="1" applyAlignment="1">
      <alignment horizontal="left" vertical="center"/>
    </xf>
    <xf numFmtId="0" fontId="2" fillId="11" borderId="61" xfId="0" applyFont="1" applyFill="1" applyBorder="1" applyAlignment="1">
      <alignment horizontal="left" vertical="center"/>
    </xf>
    <xf numFmtId="0" fontId="2" fillId="11" borderId="40" xfId="0" applyFont="1" applyFill="1" applyBorder="1" applyAlignment="1">
      <alignment horizontal="left" vertical="center"/>
    </xf>
    <xf numFmtId="0" fontId="2" fillId="11" borderId="0" xfId="0" applyFont="1" applyFill="1" applyAlignment="1">
      <alignment horizontal="left" vertical="center"/>
    </xf>
    <xf numFmtId="0" fontId="2" fillId="11" borderId="30" xfId="0" applyFont="1" applyFill="1" applyBorder="1" applyAlignment="1">
      <alignment horizontal="left" vertical="center"/>
    </xf>
    <xf numFmtId="166" fontId="2" fillId="9" borderId="64" xfId="1" applyNumberFormat="1" applyFont="1" applyFill="1" applyBorder="1" applyAlignment="1">
      <alignment horizontal="left" vertical="center"/>
    </xf>
    <xf numFmtId="0" fontId="2" fillId="8" borderId="54" xfId="0" applyFont="1" applyFill="1" applyBorder="1" applyAlignment="1">
      <alignment horizontal="left" vertical="center"/>
    </xf>
    <xf numFmtId="0" fontId="2" fillId="8" borderId="7" xfId="0" applyFont="1" applyFill="1" applyBorder="1" applyAlignment="1">
      <alignment horizontal="left" vertical="center"/>
    </xf>
    <xf numFmtId="166" fontId="2" fillId="9" borderId="59" xfId="1" applyNumberFormat="1" applyFont="1" applyFill="1" applyBorder="1" applyAlignment="1">
      <alignment horizontal="left" vertical="center"/>
    </xf>
    <xf numFmtId="0" fontId="2" fillId="8" borderId="10" xfId="0" applyFont="1" applyFill="1" applyBorder="1" applyAlignment="1">
      <alignment horizontal="left" vertical="center"/>
    </xf>
    <xf numFmtId="0" fontId="2" fillId="9" borderId="28" xfId="0" applyFont="1" applyFill="1" applyBorder="1" applyAlignment="1">
      <alignment horizontal="left" vertical="center"/>
    </xf>
    <xf numFmtId="0" fontId="14" fillId="12" borderId="50" xfId="0" applyFont="1" applyFill="1" applyBorder="1" applyAlignment="1">
      <alignment horizontal="left" vertical="center"/>
    </xf>
    <xf numFmtId="0" fontId="14" fillId="12" borderId="18" xfId="0" applyFont="1" applyFill="1" applyBorder="1" applyAlignment="1">
      <alignment horizontal="left" vertical="center"/>
    </xf>
    <xf numFmtId="0" fontId="14" fillId="12" borderId="51" xfId="0" applyFont="1" applyFill="1" applyBorder="1" applyAlignment="1">
      <alignment horizontal="left" vertical="center"/>
    </xf>
    <xf numFmtId="0" fontId="14" fillId="12" borderId="40" xfId="0" applyFont="1" applyFill="1" applyBorder="1" applyAlignment="1">
      <alignment horizontal="left" vertical="center"/>
    </xf>
    <xf numFmtId="0" fontId="14" fillId="12" borderId="0" xfId="0" applyFont="1" applyFill="1" applyAlignment="1">
      <alignment horizontal="left" vertical="center"/>
    </xf>
    <xf numFmtId="0" fontId="14" fillId="12" borderId="30" xfId="0" applyFont="1" applyFill="1" applyBorder="1" applyAlignment="1">
      <alignment horizontal="left" vertical="center"/>
    </xf>
    <xf numFmtId="0" fontId="14" fillId="12" borderId="20" xfId="0" applyFont="1" applyFill="1" applyBorder="1" applyAlignment="1">
      <alignment horizontal="left" vertical="center"/>
    </xf>
    <xf numFmtId="0" fontId="14" fillId="12" borderId="52" xfId="0" applyFont="1" applyFill="1" applyBorder="1" applyAlignment="1">
      <alignment horizontal="left" vertical="center"/>
    </xf>
    <xf numFmtId="0" fontId="14" fillId="12" borderId="28" xfId="0" applyFont="1" applyFill="1" applyBorder="1" applyAlignment="1">
      <alignment horizontal="left" vertical="center"/>
    </xf>
    <xf numFmtId="0" fontId="2" fillId="9" borderId="55" xfId="0" applyFont="1" applyFill="1" applyBorder="1" applyAlignment="1">
      <alignment horizontal="left" vertical="center"/>
    </xf>
    <xf numFmtId="0" fontId="2" fillId="9" borderId="63" xfId="0" applyFont="1" applyFill="1" applyBorder="1" applyAlignment="1">
      <alignment horizontal="left" vertical="center"/>
    </xf>
    <xf numFmtId="0" fontId="2" fillId="9" borderId="58" xfId="0" applyFont="1" applyFill="1" applyBorder="1" applyAlignment="1">
      <alignment horizontal="left" vertical="center"/>
    </xf>
    <xf numFmtId="0" fontId="2" fillId="10" borderId="64" xfId="0" applyFont="1" applyFill="1" applyBorder="1" applyAlignment="1">
      <alignment horizontal="left" vertical="center"/>
    </xf>
    <xf numFmtId="166" fontId="2" fillId="9" borderId="70" xfId="1" applyNumberFormat="1" applyFont="1" applyFill="1" applyBorder="1" applyAlignment="1">
      <alignment horizontal="left" vertical="center"/>
    </xf>
    <xf numFmtId="166" fontId="2" fillId="9" borderId="62" xfId="1" applyNumberFormat="1" applyFont="1" applyFill="1" applyBorder="1" applyAlignment="1">
      <alignment horizontal="left" vertical="center"/>
    </xf>
    <xf numFmtId="166" fontId="2" fillId="9" borderId="27" xfId="1" applyNumberFormat="1" applyFont="1" applyFill="1" applyBorder="1" applyAlignment="1">
      <alignment horizontal="left" vertical="center"/>
    </xf>
    <xf numFmtId="166" fontId="2" fillId="9" borderId="20" xfId="1" applyNumberFormat="1" applyFont="1" applyFill="1" applyBorder="1" applyAlignment="1">
      <alignment horizontal="left" vertical="center"/>
    </xf>
    <xf numFmtId="166" fontId="2" fillId="9" borderId="52" xfId="1" applyNumberFormat="1" applyFont="1" applyFill="1" applyBorder="1" applyAlignment="1">
      <alignment horizontal="left" vertical="center"/>
    </xf>
    <xf numFmtId="166" fontId="2" fillId="9" borderId="28" xfId="1" applyNumberFormat="1" applyFont="1" applyFill="1" applyBorder="1" applyAlignment="1">
      <alignment horizontal="left" vertical="center"/>
    </xf>
    <xf numFmtId="0" fontId="2" fillId="10" borderId="45" xfId="0" applyFont="1" applyFill="1" applyBorder="1" applyAlignment="1">
      <alignment horizontal="left" vertical="center"/>
    </xf>
    <xf numFmtId="0" fontId="2" fillId="10" borderId="8" xfId="0" applyFont="1" applyFill="1" applyBorder="1" applyAlignment="1">
      <alignment horizontal="left" vertical="center"/>
    </xf>
    <xf numFmtId="0" fontId="2" fillId="10" borderId="24" xfId="0" applyFont="1" applyFill="1" applyBorder="1" applyAlignment="1">
      <alignment horizontal="left" vertical="center"/>
    </xf>
    <xf numFmtId="0" fontId="2" fillId="10" borderId="29" xfId="0" applyFont="1" applyFill="1" applyBorder="1" applyAlignment="1">
      <alignment horizontal="left" vertical="center"/>
    </xf>
    <xf numFmtId="0" fontId="14" fillId="12" borderId="47" xfId="0" applyFont="1" applyFill="1" applyBorder="1" applyAlignment="1">
      <alignment horizontal="left" vertical="center"/>
    </xf>
    <xf numFmtId="0" fontId="14" fillId="12" borderId="48" xfId="0" applyFont="1" applyFill="1" applyBorder="1" applyAlignment="1">
      <alignment horizontal="left" vertical="center"/>
    </xf>
    <xf numFmtId="0" fontId="14" fillId="12" borderId="49" xfId="0" applyFont="1" applyFill="1" applyBorder="1" applyAlignment="1">
      <alignment horizontal="left" vertical="center"/>
    </xf>
    <xf numFmtId="0" fontId="2" fillId="11" borderId="55" xfId="0" applyFont="1" applyFill="1" applyBorder="1" applyAlignment="1">
      <alignment horizontal="left" vertical="center"/>
    </xf>
    <xf numFmtId="0" fontId="2" fillId="11" borderId="58" xfId="0" applyFont="1" applyFill="1" applyBorder="1" applyAlignment="1">
      <alignment horizontal="left" vertical="center"/>
    </xf>
    <xf numFmtId="166" fontId="2" fillId="9" borderId="50" xfId="1" applyNumberFormat="1" applyFont="1" applyFill="1" applyBorder="1" applyAlignment="1">
      <alignment horizontal="left" vertical="center"/>
    </xf>
    <xf numFmtId="166" fontId="2" fillId="9" borderId="18" xfId="1" applyNumberFormat="1" applyFont="1" applyFill="1" applyBorder="1" applyAlignment="1">
      <alignment horizontal="left" vertical="center"/>
    </xf>
    <xf numFmtId="166" fontId="2" fillId="9" borderId="51" xfId="1" applyNumberFormat="1" applyFont="1" applyFill="1" applyBorder="1" applyAlignment="1">
      <alignment horizontal="left" vertical="center"/>
    </xf>
    <xf numFmtId="166" fontId="2" fillId="9" borderId="41" xfId="1" applyNumberFormat="1" applyFont="1" applyFill="1" applyBorder="1" applyAlignment="1">
      <alignment horizontal="left" vertical="center"/>
    </xf>
    <xf numFmtId="166" fontId="2" fillId="9" borderId="15" xfId="1" applyNumberFormat="1" applyFont="1" applyFill="1" applyBorder="1" applyAlignment="1">
      <alignment horizontal="left" vertical="center"/>
    </xf>
    <xf numFmtId="166" fontId="2" fillId="9" borderId="71" xfId="1" applyNumberFormat="1" applyFont="1" applyFill="1" applyBorder="1" applyAlignment="1">
      <alignment horizontal="left" vertical="center"/>
    </xf>
    <xf numFmtId="0" fontId="2" fillId="8" borderId="55" xfId="0" applyFont="1" applyFill="1" applyBorder="1" applyAlignment="1">
      <alignment horizontal="left" vertical="center"/>
    </xf>
    <xf numFmtId="0" fontId="2" fillId="8" borderId="58" xfId="0" applyFont="1" applyFill="1" applyBorder="1" applyAlignment="1">
      <alignment horizontal="left" vertical="center"/>
    </xf>
    <xf numFmtId="0" fontId="2" fillId="10" borderId="56" xfId="0" applyFont="1" applyFill="1" applyBorder="1" applyAlignment="1">
      <alignment horizontal="left" vertical="center"/>
    </xf>
    <xf numFmtId="0" fontId="2" fillId="10" borderId="9" xfId="0" applyFont="1" applyFill="1" applyBorder="1" applyAlignment="1">
      <alignment horizontal="left" vertical="center"/>
    </xf>
    <xf numFmtId="166" fontId="2" fillId="9" borderId="31" xfId="1" applyNumberFormat="1" applyFont="1" applyFill="1" applyBorder="1" applyAlignment="1">
      <alignment horizontal="left" vertical="center"/>
    </xf>
    <xf numFmtId="166" fontId="2" fillId="9" borderId="60" xfId="1" applyNumberFormat="1" applyFont="1" applyFill="1" applyBorder="1" applyAlignment="1">
      <alignment horizontal="left" vertical="center"/>
    </xf>
    <xf numFmtId="166" fontId="2" fillId="9" borderId="34" xfId="1" applyNumberFormat="1" applyFont="1" applyFill="1" applyBorder="1" applyAlignment="1">
      <alignment horizontal="left" vertical="center"/>
    </xf>
    <xf numFmtId="0" fontId="2" fillId="10" borderId="31" xfId="0" applyFont="1" applyFill="1" applyBorder="1" applyAlignment="1">
      <alignment horizontal="left" vertical="center"/>
    </xf>
    <xf numFmtId="0" fontId="2" fillId="10" borderId="60" xfId="0" applyFont="1" applyFill="1" applyBorder="1" applyAlignment="1">
      <alignment horizontal="left" vertical="center"/>
    </xf>
    <xf numFmtId="0" fontId="2" fillId="10" borderId="34" xfId="0" applyFont="1" applyFill="1" applyBorder="1" applyAlignment="1">
      <alignment horizontal="left" vertical="center"/>
    </xf>
    <xf numFmtId="0" fontId="2" fillId="10" borderId="61" xfId="0" applyFont="1" applyFill="1" applyBorder="1" applyAlignment="1">
      <alignment horizontal="left" vertical="center"/>
    </xf>
    <xf numFmtId="0" fontId="2" fillId="10" borderId="59" xfId="0" applyFont="1" applyFill="1" applyBorder="1" applyAlignment="1">
      <alignment horizontal="left" vertical="center"/>
    </xf>
    <xf numFmtId="0" fontId="2" fillId="9" borderId="33" xfId="0" applyFont="1" applyFill="1" applyBorder="1" applyAlignment="1">
      <alignment horizontal="left" vertical="center"/>
    </xf>
    <xf numFmtId="0" fontId="2" fillId="9" borderId="31" xfId="0" applyFont="1" applyFill="1" applyBorder="1" applyAlignment="1">
      <alignment horizontal="left" vertical="center"/>
    </xf>
    <xf numFmtId="0" fontId="2" fillId="9" borderId="34" xfId="0" applyFont="1" applyFill="1" applyBorder="1" applyAlignment="1">
      <alignment horizontal="left" vertical="center"/>
    </xf>
    <xf numFmtId="0" fontId="2" fillId="9" borderId="8" xfId="0" applyFont="1" applyFill="1" applyBorder="1" applyAlignment="1">
      <alignment horizontal="left" vertical="center"/>
    </xf>
    <xf numFmtId="0" fontId="2" fillId="11" borderId="17" xfId="0" applyFont="1" applyFill="1" applyBorder="1" applyAlignment="1">
      <alignment horizontal="center" vertical="center" wrapText="1"/>
    </xf>
    <xf numFmtId="0" fontId="2" fillId="11" borderId="26" xfId="0" applyFont="1" applyFill="1" applyBorder="1" applyAlignment="1">
      <alignment horizontal="center" vertical="center" wrapText="1"/>
    </xf>
    <xf numFmtId="0" fontId="2" fillId="10" borderId="18" xfId="0" applyFont="1" applyFill="1" applyBorder="1" applyAlignment="1">
      <alignment horizontal="center" vertical="center" wrapText="1"/>
    </xf>
    <xf numFmtId="0" fontId="2" fillId="10" borderId="0" xfId="0" applyFont="1" applyFill="1" applyAlignment="1">
      <alignment horizontal="center" vertical="center" wrapText="1"/>
    </xf>
    <xf numFmtId="0" fontId="2" fillId="9" borderId="18" xfId="0" applyFont="1" applyFill="1" applyBorder="1" applyAlignment="1">
      <alignment horizontal="center" vertical="center" wrapText="1"/>
    </xf>
    <xf numFmtId="0" fontId="2" fillId="9" borderId="0" xfId="0" applyFont="1" applyFill="1" applyAlignment="1">
      <alignment horizontal="center" vertical="center" wrapText="1"/>
    </xf>
    <xf numFmtId="0" fontId="3" fillId="16" borderId="17" xfId="0" applyFont="1" applyFill="1" applyBorder="1" applyAlignment="1">
      <alignment horizontal="center" vertical="center" wrapText="1"/>
    </xf>
    <xf numFmtId="0" fontId="3" fillId="16" borderId="26" xfId="0" applyFont="1" applyFill="1" applyBorder="1" applyAlignment="1">
      <alignment horizontal="center" vertical="center" wrapText="1"/>
    </xf>
    <xf numFmtId="0" fontId="14" fillId="15" borderId="16" xfId="0" applyFont="1" applyFill="1" applyBorder="1" applyAlignment="1">
      <alignment horizontal="center" vertical="center" wrapText="1"/>
    </xf>
    <xf numFmtId="0" fontId="14" fillId="15" borderId="25" xfId="0" applyFont="1" applyFill="1" applyBorder="1" applyAlignment="1">
      <alignment horizontal="center" vertical="center" wrapText="1"/>
    </xf>
    <xf numFmtId="0" fontId="14" fillId="14" borderId="18" xfId="0" applyFont="1" applyFill="1" applyBorder="1" applyAlignment="1">
      <alignment horizontal="center" vertical="center" wrapText="1"/>
    </xf>
    <xf numFmtId="0" fontId="14" fillId="14" borderId="0" xfId="0" applyFont="1" applyFill="1" applyAlignment="1">
      <alignment horizontal="center" vertical="center" wrapText="1"/>
    </xf>
    <xf numFmtId="0" fontId="2" fillId="13" borderId="18" xfId="0" applyFont="1" applyFill="1" applyBorder="1" applyAlignment="1">
      <alignment horizontal="center" vertical="center" wrapText="1"/>
    </xf>
    <xf numFmtId="0" fontId="2" fillId="13" borderId="0" xfId="0" applyFont="1" applyFill="1" applyAlignment="1">
      <alignment horizontal="center" vertical="center" wrapText="1"/>
    </xf>
    <xf numFmtId="0" fontId="14" fillId="12" borderId="18" xfId="0" applyFont="1" applyFill="1" applyBorder="1" applyAlignment="1">
      <alignment horizontal="center" vertical="center" wrapText="1"/>
    </xf>
    <xf numFmtId="0" fontId="14" fillId="12" borderId="0" xfId="0" applyFont="1" applyFill="1" applyAlignment="1">
      <alignment horizontal="center" vertical="center" wrapText="1"/>
    </xf>
    <xf numFmtId="0" fontId="2" fillId="17" borderId="17" xfId="0" applyFont="1" applyFill="1" applyBorder="1" applyAlignment="1">
      <alignment horizontal="center" vertical="center" wrapText="1"/>
    </xf>
    <xf numFmtId="0" fontId="2" fillId="17" borderId="26" xfId="0" applyFont="1" applyFill="1" applyBorder="1" applyAlignment="1">
      <alignment horizontal="center" vertical="center" wrapText="1"/>
    </xf>
    <xf numFmtId="0" fontId="2" fillId="8" borderId="16" xfId="0" applyFont="1" applyFill="1" applyBorder="1" applyAlignment="1">
      <alignment horizontal="center" vertical="center" wrapText="1"/>
    </xf>
    <xf numFmtId="0" fontId="2" fillId="8" borderId="25" xfId="0" applyFont="1" applyFill="1" applyBorder="1" applyAlignment="1">
      <alignment horizontal="center" vertical="center" wrapText="1"/>
    </xf>
    <xf numFmtId="0" fontId="14" fillId="3" borderId="18" xfId="0" applyFont="1" applyFill="1" applyBorder="1" applyAlignment="1">
      <alignment horizontal="center" vertical="center"/>
    </xf>
    <xf numFmtId="0" fontId="14" fillId="3" borderId="0" xfId="0" applyFont="1" applyFill="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16" xfId="0" applyFont="1" applyBorder="1" applyAlignment="1">
      <alignment horizontal="center" vertical="center"/>
    </xf>
    <xf numFmtId="0" fontId="12" fillId="0" borderId="18" xfId="0" applyFont="1" applyBorder="1" applyAlignment="1">
      <alignment horizontal="center" vertical="center"/>
    </xf>
    <xf numFmtId="0" fontId="12" fillId="0" borderId="17" xfId="0" applyFont="1" applyBorder="1" applyAlignment="1">
      <alignment horizontal="center" vertical="center"/>
    </xf>
    <xf numFmtId="0" fontId="12" fillId="0" borderId="35" xfId="0" applyFont="1" applyBorder="1" applyAlignment="1">
      <alignment horizontal="center" vertical="center"/>
    </xf>
    <xf numFmtId="0" fontId="12" fillId="0" borderId="15" xfId="0" applyFont="1" applyBorder="1" applyAlignment="1">
      <alignment horizontal="center" vertical="center"/>
    </xf>
    <xf numFmtId="0" fontId="12" fillId="0" borderId="36" xfId="0" applyFont="1" applyBorder="1" applyAlignment="1">
      <alignment horizontal="center" vertical="center"/>
    </xf>
  </cellXfs>
  <cellStyles count="2">
    <cellStyle name="Comma" xfId="1" builtinId="3"/>
    <cellStyle name="Normal" xfId="0" builtinId="0"/>
  </cellStyles>
  <dxfs count="1172">
    <dxf>
      <font>
        <b val="0"/>
        <i val="0"/>
      </font>
      <fill>
        <patternFill patternType="none">
          <bgColor auto="1"/>
        </patternFill>
      </fill>
      <border>
        <top style="thin">
          <color auto="1"/>
        </top>
      </border>
    </dxf>
    <dxf>
      <font>
        <b val="0"/>
        <i val="0"/>
        <color theme="0" tint="-0.499984740745262"/>
      </font>
      <fill>
        <patternFill patternType="none">
          <bgColor auto="1"/>
        </patternFill>
      </fill>
    </dxf>
    <dxf>
      <font>
        <b val="0"/>
        <i val="0"/>
      </font>
      <fill>
        <patternFill>
          <bgColor theme="2"/>
        </patternFill>
      </fill>
    </dxf>
    <dxf>
      <font>
        <b val="0"/>
        <i val="0"/>
      </font>
      <fill>
        <patternFill patternType="none">
          <bgColor auto="1"/>
        </patternFill>
      </fill>
      <border>
        <top style="thin">
          <color auto="1"/>
        </top>
      </border>
    </dxf>
    <dxf>
      <font>
        <b val="0"/>
        <i val="0"/>
        <color theme="0" tint="-0.499984740745262"/>
      </font>
      <fill>
        <patternFill patternType="none">
          <bgColor auto="1"/>
        </patternFill>
      </fill>
    </dxf>
    <dxf>
      <font>
        <b val="0"/>
        <i val="0"/>
      </font>
      <fill>
        <patternFill>
          <bgColor theme="2"/>
        </patternFill>
      </fill>
    </dxf>
    <dxf>
      <font>
        <b val="0"/>
        <i val="0"/>
      </font>
      <fill>
        <patternFill patternType="none">
          <bgColor auto="1"/>
        </patternFill>
      </fill>
      <border>
        <top style="thin">
          <color auto="1"/>
        </top>
      </border>
    </dxf>
    <dxf>
      <font>
        <b val="0"/>
        <i val="0"/>
        <color theme="0" tint="-0.499984740745262"/>
      </font>
      <fill>
        <patternFill patternType="none">
          <bgColor auto="1"/>
        </patternFill>
      </fill>
    </dxf>
    <dxf>
      <font>
        <b val="0"/>
        <i val="0"/>
      </font>
      <fill>
        <patternFill>
          <bgColor theme="2"/>
        </patternFill>
      </fill>
    </dxf>
    <dxf>
      <font>
        <b val="0"/>
        <i val="0"/>
      </font>
      <fill>
        <patternFill patternType="none">
          <bgColor auto="1"/>
        </patternFill>
      </fill>
      <border>
        <top style="thin">
          <color auto="1"/>
        </top>
      </border>
    </dxf>
    <dxf>
      <font>
        <b val="0"/>
        <i val="0"/>
        <color theme="0" tint="-0.499984740745262"/>
      </font>
      <fill>
        <patternFill patternType="none">
          <bgColor auto="1"/>
        </patternFill>
      </fill>
    </dxf>
    <dxf>
      <font>
        <b val="0"/>
        <i val="0"/>
      </font>
      <fill>
        <patternFill>
          <bgColor theme="2"/>
        </patternFill>
      </fill>
    </dxf>
    <dxf>
      <font>
        <b val="0"/>
        <i val="0"/>
      </font>
      <fill>
        <patternFill patternType="none">
          <bgColor auto="1"/>
        </patternFill>
      </fill>
      <border>
        <top style="thin">
          <color auto="1"/>
        </top>
      </border>
    </dxf>
    <dxf>
      <font>
        <b val="0"/>
        <i val="0"/>
        <color theme="0" tint="-0.499984740745262"/>
      </font>
      <fill>
        <patternFill patternType="none">
          <bgColor auto="1"/>
        </patternFill>
      </fill>
    </dxf>
    <dxf>
      <font>
        <b val="0"/>
        <i val="0"/>
      </font>
      <fill>
        <patternFill>
          <bgColor theme="2"/>
        </patternFill>
      </fill>
    </dxf>
    <dxf>
      <font>
        <b val="0"/>
        <i val="0"/>
      </font>
      <fill>
        <patternFill patternType="none">
          <bgColor auto="1"/>
        </patternFill>
      </fill>
      <border>
        <top style="thin">
          <color auto="1"/>
        </top>
      </border>
    </dxf>
    <dxf>
      <font>
        <b val="0"/>
        <i val="0"/>
        <color theme="0" tint="-0.499984740745262"/>
      </font>
      <fill>
        <patternFill patternType="none">
          <bgColor auto="1"/>
        </patternFill>
      </fill>
    </dxf>
    <dxf>
      <font>
        <b val="0"/>
        <i val="0"/>
      </font>
      <fill>
        <patternFill>
          <bgColor theme="2"/>
        </patternFill>
      </fill>
    </dxf>
    <dxf>
      <font>
        <b val="0"/>
        <i val="0"/>
      </font>
      <fill>
        <patternFill patternType="none">
          <bgColor auto="1"/>
        </patternFill>
      </fill>
      <border>
        <top style="thin">
          <color auto="1"/>
        </top>
      </border>
    </dxf>
    <dxf>
      <font>
        <b val="0"/>
        <i val="0"/>
        <color theme="0" tint="-0.499984740745262"/>
      </font>
      <fill>
        <patternFill patternType="none">
          <bgColor auto="1"/>
        </patternFill>
      </fill>
    </dxf>
    <dxf>
      <font>
        <b val="0"/>
        <i val="0"/>
      </font>
      <fill>
        <patternFill>
          <bgColor theme="2"/>
        </patternFill>
      </fill>
    </dxf>
    <dxf>
      <font>
        <b val="0"/>
        <i val="0"/>
      </font>
      <fill>
        <patternFill patternType="none">
          <bgColor auto="1"/>
        </patternFill>
      </fill>
      <border>
        <top style="thin">
          <color auto="1"/>
        </top>
      </border>
    </dxf>
    <dxf>
      <font>
        <b val="0"/>
        <i val="0"/>
        <color theme="0" tint="-0.499984740745262"/>
      </font>
      <fill>
        <patternFill patternType="none">
          <bgColor auto="1"/>
        </patternFill>
      </fill>
    </dxf>
    <dxf>
      <font>
        <b val="0"/>
        <i val="0"/>
      </font>
      <fill>
        <patternFill>
          <bgColor theme="2"/>
        </patternFill>
      </fill>
    </dxf>
    <dxf>
      <font>
        <b val="0"/>
        <i val="0"/>
      </font>
      <fill>
        <patternFill patternType="none">
          <bgColor auto="1"/>
        </patternFill>
      </fill>
      <border>
        <top style="thin">
          <color auto="1"/>
        </top>
      </border>
    </dxf>
    <dxf>
      <font>
        <b val="0"/>
        <i val="0"/>
        <color theme="0" tint="-0.499984740745262"/>
      </font>
      <fill>
        <patternFill patternType="none">
          <bgColor auto="1"/>
        </patternFill>
      </fill>
    </dxf>
    <dxf>
      <font>
        <b val="0"/>
        <i val="0"/>
      </font>
      <fill>
        <patternFill>
          <bgColor theme="2"/>
        </patternFill>
      </fill>
    </dxf>
    <dxf>
      <font>
        <b val="0"/>
        <i val="0"/>
      </font>
      <fill>
        <patternFill patternType="none">
          <bgColor auto="1"/>
        </patternFill>
      </fill>
      <border>
        <top style="thin">
          <color auto="1"/>
        </top>
      </border>
    </dxf>
    <dxf>
      <font>
        <b val="0"/>
        <i val="0"/>
        <color theme="0" tint="-0.499984740745262"/>
      </font>
      <fill>
        <patternFill patternType="none">
          <bgColor auto="1"/>
        </patternFill>
      </fill>
    </dxf>
    <dxf>
      <font>
        <b val="0"/>
        <i val="0"/>
      </font>
      <fill>
        <patternFill>
          <bgColor theme="2"/>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0070C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
      <fill>
        <patternFill>
          <bgColor rgb="FFFFC7CE"/>
        </patternFill>
      </fill>
    </dxf>
    <dxf>
      <fill>
        <patternFill>
          <bgColor theme="9" tint="0.39994506668294322"/>
        </patternFill>
      </fill>
    </dxf>
    <dxf>
      <fill>
        <patternFill>
          <bgColor theme="4" tint="0.79998168889431442"/>
        </patternFill>
      </fill>
    </dxf>
    <dxf>
      <fill>
        <patternFill>
          <bgColor theme="4" tint="0.39994506668294322"/>
        </patternFill>
      </fill>
    </dxf>
    <dxf>
      <fill>
        <patternFill>
          <bgColor theme="8" tint="0.39994506668294322"/>
        </patternFill>
      </fill>
    </dxf>
    <dxf>
      <fill>
        <patternFill>
          <bgColor theme="0" tint="-4.9989318521683403E-2"/>
        </patternFill>
      </fill>
    </dxf>
    <dxf>
      <fill>
        <patternFill>
          <bgColor theme="0" tint="-0.24994659260841701"/>
        </patternFill>
      </fill>
    </dxf>
    <dxf>
      <fill>
        <patternFill>
          <bgColor rgb="FF00B050"/>
        </patternFill>
      </fill>
    </dxf>
  </dxfs>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68263</xdr:colOff>
      <xdr:row>23</xdr:row>
      <xdr:rowOff>20636</xdr:rowOff>
    </xdr:from>
    <xdr:to>
      <xdr:col>28</xdr:col>
      <xdr:colOff>782638</xdr:colOff>
      <xdr:row>31</xdr:row>
      <xdr:rowOff>83343</xdr:rowOff>
    </xdr:to>
    <xdr:sp macro="" textlink="">
      <xdr:nvSpPr>
        <xdr:cNvPr id="2" name="TextBox 1">
          <a:extLst>
            <a:ext uri="{FF2B5EF4-FFF2-40B4-BE49-F238E27FC236}">
              <a16:creationId xmlns:a16="http://schemas.microsoft.com/office/drawing/2014/main" id="{E29E509F-4EBF-4BCC-AB27-9223B7E8DD27}"/>
            </a:ext>
          </a:extLst>
        </xdr:cNvPr>
        <xdr:cNvSpPr txBox="1"/>
      </xdr:nvSpPr>
      <xdr:spPr>
        <a:xfrm>
          <a:off x="15076488" y="5202236"/>
          <a:ext cx="11118850" cy="17422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200" b="1"/>
            <a:t>Note (1): </a:t>
          </a:r>
          <a:r>
            <a:rPr lang="en-AU" sz="1200" b="0"/>
            <a:t>Products have been ordered so</a:t>
          </a:r>
          <a:r>
            <a:rPr lang="en-AU" sz="1200" b="0" baseline="0"/>
            <a:t> that geographically related products in regional areas are adjacent to one another in the list.</a:t>
          </a:r>
        </a:p>
        <a:p>
          <a:pPr marL="0" marR="0" lvl="0" indent="0" defTabSz="914400" eaLnBrk="1" fontAlgn="auto" latinLnBrk="0" hangingPunct="1">
            <a:lnSpc>
              <a:spcPct val="100000"/>
            </a:lnSpc>
            <a:spcBef>
              <a:spcPts val="0"/>
            </a:spcBef>
            <a:spcAft>
              <a:spcPts val="0"/>
            </a:spcAft>
            <a:buClrTx/>
            <a:buSzTx/>
            <a:buFontTx/>
            <a:buNone/>
            <a:tabLst/>
            <a:defRPr/>
          </a:pPr>
          <a:br>
            <a:rPr lang="en-AU" sz="1200" b="1" baseline="0"/>
          </a:br>
          <a:r>
            <a:rPr lang="en-AU" sz="1200" b="1">
              <a:solidFill>
                <a:schemeClr val="dk1"/>
              </a:solidFill>
              <a:effectLst/>
              <a:latin typeface="+mn-lt"/>
              <a:ea typeface="+mn-ea"/>
              <a:cs typeface="+mn-cs"/>
            </a:rPr>
            <a:t>Note (2): </a:t>
          </a:r>
          <a:r>
            <a:rPr lang="en-AU" sz="1200" b="0">
              <a:solidFill>
                <a:schemeClr val="dk1"/>
              </a:solidFill>
              <a:effectLst/>
              <a:latin typeface="+mn-lt"/>
              <a:ea typeface="+mn-ea"/>
              <a:cs typeface="+mn-cs"/>
            </a:rPr>
            <a:t>Related</a:t>
          </a:r>
          <a:r>
            <a:rPr lang="en-AU" sz="1200" b="0" baseline="0">
              <a:solidFill>
                <a:schemeClr val="dk1"/>
              </a:solidFill>
              <a:effectLst/>
              <a:latin typeface="+mn-lt"/>
              <a:ea typeface="+mn-ea"/>
              <a:cs typeface="+mn-cs"/>
            </a:rPr>
            <a:t> products are geographically significant to relevant products, so any demand expressed for related products will reduce the expressible demand available for the relevant product (e.g., </a:t>
          </a:r>
          <a:r>
            <a:rPr lang="en-AU" sz="1200" b="0">
              <a:solidFill>
                <a:schemeClr val="dk1"/>
              </a:solidFill>
              <a:effectLst/>
              <a:latin typeface="+mn-lt"/>
              <a:ea typeface="+mn-ea"/>
              <a:cs typeface="+mn-cs"/>
            </a:rPr>
            <a:t>demand for Rural SA Upper will reduce expressible demand for Regional SA Upper, and vice versa). This is reflected in the 'Remaining Expressible Demand' decreasing for a relevant product when there</a:t>
          </a:r>
          <a:r>
            <a:rPr lang="en-AU" sz="1200" b="0" baseline="0">
              <a:solidFill>
                <a:schemeClr val="dk1"/>
              </a:solidFill>
              <a:effectLst/>
              <a:latin typeface="+mn-lt"/>
              <a:ea typeface="+mn-ea"/>
              <a:cs typeface="+mn-cs"/>
            </a:rPr>
            <a:t> is spectrum demanded for the related product.</a:t>
          </a:r>
          <a:endParaRPr lang="en-AU" sz="1200">
            <a:effectLst/>
          </a:endParaRPr>
        </a:p>
        <a:p>
          <a:endParaRPr lang="en-AU" sz="1200" b="1" baseline="0"/>
        </a:p>
        <a:p>
          <a:r>
            <a:rPr lang="en-AU" sz="1200" b="1" baseline="0"/>
            <a:t>Note (3): </a:t>
          </a:r>
          <a:r>
            <a:rPr lang="en-AU" sz="1200" b="0" baseline="0"/>
            <a:t>The blue numbers in the 'Spectrum Demanded' column can be amended, and any amendments will flow through </a:t>
          </a:r>
          <a:r>
            <a:rPr lang="en-AU" sz="1200" b="0" baseline="0">
              <a:solidFill>
                <a:schemeClr val="dk1"/>
              </a:solidFill>
              <a:effectLst/>
              <a:latin typeface="+mn-lt"/>
              <a:ea typeface="+mn-ea"/>
              <a:cs typeface="+mn-cs"/>
            </a:rPr>
            <a:t>to 'Post-3.7 GHz auction holdings' in the subsequent 3.4 GHz calculations (see columns AK-AL). The spreadsheet prevents invalid quantities of spectrum demanded from being input into these cells (i.e. only multiples of 5 MHz that would not cause the limits to be contravened can be input).</a:t>
          </a:r>
          <a:endParaRPr lang="en-AU" sz="1200" b="0" baseline="0"/>
        </a:p>
        <a:p>
          <a:endParaRPr lang="en-AU" sz="1200" b="1"/>
        </a:p>
      </xdr:txBody>
    </xdr:sp>
    <xdr:clientData/>
  </xdr:twoCellAnchor>
  <xdr:twoCellAnchor>
    <xdr:from>
      <xdr:col>48</xdr:col>
      <xdr:colOff>0</xdr:colOff>
      <xdr:row>37</xdr:row>
      <xdr:rowOff>0</xdr:rowOff>
    </xdr:from>
    <xdr:to>
      <xdr:col>58</xdr:col>
      <xdr:colOff>750094</xdr:colOff>
      <xdr:row>45</xdr:row>
      <xdr:rowOff>69057</xdr:rowOff>
    </xdr:to>
    <xdr:sp macro="" textlink="">
      <xdr:nvSpPr>
        <xdr:cNvPr id="3" name="TextBox 2">
          <a:extLst>
            <a:ext uri="{FF2B5EF4-FFF2-40B4-BE49-F238E27FC236}">
              <a16:creationId xmlns:a16="http://schemas.microsoft.com/office/drawing/2014/main" id="{4CD75598-34A0-4CC7-B2DE-56CAA7E9173C}"/>
            </a:ext>
          </a:extLst>
        </xdr:cNvPr>
        <xdr:cNvSpPr txBox="1"/>
      </xdr:nvSpPr>
      <xdr:spPr>
        <a:xfrm>
          <a:off x="44215050" y="8115300"/>
          <a:ext cx="10754519" cy="17422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200" b="1"/>
            <a:t>Note (1): </a:t>
          </a:r>
          <a:r>
            <a:rPr lang="en-AU" sz="1200" b="0"/>
            <a:t>Products have been ordered based</a:t>
          </a:r>
          <a:r>
            <a:rPr lang="en-AU" sz="1200" b="0" baseline="0"/>
            <a:t> on geography, starting in northern QLD and moving south then west, to ending in WA.</a:t>
          </a:r>
        </a:p>
        <a:p>
          <a:pPr marL="0" marR="0" lvl="0" indent="0" defTabSz="914400" eaLnBrk="1" fontAlgn="auto" latinLnBrk="0" hangingPunct="1">
            <a:lnSpc>
              <a:spcPct val="100000"/>
            </a:lnSpc>
            <a:spcBef>
              <a:spcPts val="0"/>
            </a:spcBef>
            <a:spcAft>
              <a:spcPts val="0"/>
            </a:spcAft>
            <a:buClrTx/>
            <a:buSzTx/>
            <a:buFontTx/>
            <a:buNone/>
            <a:tabLst/>
            <a:defRPr/>
          </a:pPr>
          <a:br>
            <a:rPr lang="en-AU" sz="1200" b="1" baseline="0"/>
          </a:br>
          <a:r>
            <a:rPr lang="en-AU" sz="1200" b="1">
              <a:solidFill>
                <a:schemeClr val="dk1"/>
              </a:solidFill>
              <a:effectLst/>
              <a:latin typeface="+mn-lt"/>
              <a:ea typeface="+mn-ea"/>
              <a:cs typeface="+mn-cs"/>
            </a:rPr>
            <a:t>Note (2): </a:t>
          </a:r>
          <a:r>
            <a:rPr lang="en-AU" sz="1200" b="0">
              <a:solidFill>
                <a:schemeClr val="dk1"/>
              </a:solidFill>
              <a:effectLst/>
              <a:latin typeface="+mn-lt"/>
              <a:ea typeface="+mn-ea"/>
              <a:cs typeface="+mn-cs"/>
            </a:rPr>
            <a:t>Related</a:t>
          </a:r>
          <a:r>
            <a:rPr lang="en-AU" sz="1200" b="0" baseline="0">
              <a:solidFill>
                <a:schemeClr val="dk1"/>
              </a:solidFill>
              <a:effectLst/>
              <a:latin typeface="+mn-lt"/>
              <a:ea typeface="+mn-ea"/>
              <a:cs typeface="+mn-cs"/>
            </a:rPr>
            <a:t> products are geographically significant to relevant products, so any demand expressed for related products will reduce the expressible demand available for the relevant product (e.g., </a:t>
          </a:r>
          <a:r>
            <a:rPr lang="en-AU" sz="1200" b="0">
              <a:solidFill>
                <a:schemeClr val="dk1"/>
              </a:solidFill>
              <a:effectLst/>
              <a:latin typeface="+mn-lt"/>
              <a:ea typeface="+mn-ea"/>
              <a:cs typeface="+mn-cs"/>
            </a:rPr>
            <a:t>demand for Rockhampton Lower will reduce expressible demand for Rockhampton Middle, and vice versa). This is reflected in the 'Remaining Expressible Demand' decreasing for a relevant product when there</a:t>
          </a:r>
          <a:r>
            <a:rPr lang="en-AU" sz="1200" b="0" baseline="0">
              <a:solidFill>
                <a:schemeClr val="dk1"/>
              </a:solidFill>
              <a:effectLst/>
              <a:latin typeface="+mn-lt"/>
              <a:ea typeface="+mn-ea"/>
              <a:cs typeface="+mn-cs"/>
            </a:rPr>
            <a:t> is spectrum demanded for the related product.</a:t>
          </a:r>
          <a:endParaRPr lang="en-AU" sz="1200">
            <a:effectLst/>
          </a:endParaRPr>
        </a:p>
        <a:p>
          <a:endParaRPr lang="en-AU" sz="1200" b="1" baseline="0"/>
        </a:p>
        <a:p>
          <a:r>
            <a:rPr lang="en-AU" sz="1200" b="1" baseline="0"/>
            <a:t>Note (3): </a:t>
          </a:r>
          <a:r>
            <a:rPr lang="en-AU" sz="1200" b="0" baseline="0"/>
            <a:t>The blue numbers in the 'Spectrum Demanded' column can be amended</a:t>
          </a:r>
          <a:r>
            <a:rPr lang="en-AU" sz="1200" b="0" baseline="0">
              <a:solidFill>
                <a:schemeClr val="dk1"/>
              </a:solidFill>
              <a:effectLst/>
              <a:latin typeface="+mn-lt"/>
              <a:ea typeface="+mn-ea"/>
              <a:cs typeface="+mn-cs"/>
            </a:rPr>
            <a:t>. The spreadsheet prevents invalid quantities of spectrum demanded from being input into these cells (i.e. only multiples of 5 MHz that would not cause the limits to be contravened can be input).</a:t>
          </a:r>
          <a:endParaRPr lang="en-AU" sz="1200" b="0" baseline="0"/>
        </a:p>
        <a:p>
          <a:endParaRPr lang="en-AU" sz="12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68263</xdr:colOff>
      <xdr:row>23</xdr:row>
      <xdr:rowOff>20636</xdr:rowOff>
    </xdr:from>
    <xdr:to>
      <xdr:col>28</xdr:col>
      <xdr:colOff>782638</xdr:colOff>
      <xdr:row>31</xdr:row>
      <xdr:rowOff>83343</xdr:rowOff>
    </xdr:to>
    <xdr:sp macro="" textlink="">
      <xdr:nvSpPr>
        <xdr:cNvPr id="2" name="TextBox 1">
          <a:extLst>
            <a:ext uri="{FF2B5EF4-FFF2-40B4-BE49-F238E27FC236}">
              <a16:creationId xmlns:a16="http://schemas.microsoft.com/office/drawing/2014/main" id="{31BD18CA-22F2-41AF-9629-1E1276B9AC36}"/>
            </a:ext>
          </a:extLst>
        </xdr:cNvPr>
        <xdr:cNvSpPr txBox="1"/>
      </xdr:nvSpPr>
      <xdr:spPr>
        <a:xfrm>
          <a:off x="17248188" y="5335586"/>
          <a:ext cx="11118850" cy="17422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200" b="1"/>
            <a:t>Note (1): </a:t>
          </a:r>
          <a:r>
            <a:rPr lang="en-AU" sz="1200" b="0"/>
            <a:t>Products have been ordered so</a:t>
          </a:r>
          <a:r>
            <a:rPr lang="en-AU" sz="1200" b="0" baseline="0"/>
            <a:t> that geographically related products in regional areas are adjacent to one another in the list.</a:t>
          </a:r>
        </a:p>
        <a:p>
          <a:pPr marL="0" marR="0" lvl="0" indent="0" defTabSz="914400" eaLnBrk="1" fontAlgn="auto" latinLnBrk="0" hangingPunct="1">
            <a:lnSpc>
              <a:spcPct val="100000"/>
            </a:lnSpc>
            <a:spcBef>
              <a:spcPts val="0"/>
            </a:spcBef>
            <a:spcAft>
              <a:spcPts val="0"/>
            </a:spcAft>
            <a:buClrTx/>
            <a:buSzTx/>
            <a:buFontTx/>
            <a:buNone/>
            <a:tabLst/>
            <a:defRPr/>
          </a:pPr>
          <a:br>
            <a:rPr lang="en-AU" sz="1200" b="1" baseline="0"/>
          </a:br>
          <a:r>
            <a:rPr lang="en-AU" sz="1200" b="1">
              <a:solidFill>
                <a:schemeClr val="dk1"/>
              </a:solidFill>
              <a:effectLst/>
              <a:latin typeface="+mn-lt"/>
              <a:ea typeface="+mn-ea"/>
              <a:cs typeface="+mn-cs"/>
            </a:rPr>
            <a:t>Note (2): </a:t>
          </a:r>
          <a:r>
            <a:rPr lang="en-AU" sz="1200" b="0">
              <a:solidFill>
                <a:schemeClr val="dk1"/>
              </a:solidFill>
              <a:effectLst/>
              <a:latin typeface="+mn-lt"/>
              <a:ea typeface="+mn-ea"/>
              <a:cs typeface="+mn-cs"/>
            </a:rPr>
            <a:t>Related</a:t>
          </a:r>
          <a:r>
            <a:rPr lang="en-AU" sz="1200" b="0" baseline="0">
              <a:solidFill>
                <a:schemeClr val="dk1"/>
              </a:solidFill>
              <a:effectLst/>
              <a:latin typeface="+mn-lt"/>
              <a:ea typeface="+mn-ea"/>
              <a:cs typeface="+mn-cs"/>
            </a:rPr>
            <a:t> products are geographically significant to relevant products, so any demand expressed for related products will reduce the expressible demand available for the relevant product (e.g., </a:t>
          </a:r>
          <a:r>
            <a:rPr lang="en-AU" sz="1200" b="0">
              <a:solidFill>
                <a:schemeClr val="dk1"/>
              </a:solidFill>
              <a:effectLst/>
              <a:latin typeface="+mn-lt"/>
              <a:ea typeface="+mn-ea"/>
              <a:cs typeface="+mn-cs"/>
            </a:rPr>
            <a:t>demand for Rural SA Upper will reduce expressible demand for Regional SA Upper, and vice versa). This is reflected in the 'Remaining Expressible Demand' decreasing for a relevant product when there</a:t>
          </a:r>
          <a:r>
            <a:rPr lang="en-AU" sz="1200" b="0" baseline="0">
              <a:solidFill>
                <a:schemeClr val="dk1"/>
              </a:solidFill>
              <a:effectLst/>
              <a:latin typeface="+mn-lt"/>
              <a:ea typeface="+mn-ea"/>
              <a:cs typeface="+mn-cs"/>
            </a:rPr>
            <a:t> is spectrum demanded for the related product.</a:t>
          </a:r>
          <a:endParaRPr lang="en-AU" sz="1200">
            <a:effectLst/>
          </a:endParaRPr>
        </a:p>
        <a:p>
          <a:endParaRPr lang="en-AU" sz="1200" b="1" baseline="0"/>
        </a:p>
        <a:p>
          <a:r>
            <a:rPr lang="en-AU" sz="1200" b="1" baseline="0"/>
            <a:t>Note (3): </a:t>
          </a:r>
          <a:r>
            <a:rPr lang="en-AU" sz="1200" b="0" baseline="0"/>
            <a:t>The blue numbers in the 'Spectrum Demanded' column can be amended, and any amendments will flow through </a:t>
          </a:r>
          <a:r>
            <a:rPr lang="en-AU" sz="1200" b="0" baseline="0">
              <a:solidFill>
                <a:schemeClr val="dk1"/>
              </a:solidFill>
              <a:effectLst/>
              <a:latin typeface="+mn-lt"/>
              <a:ea typeface="+mn-ea"/>
              <a:cs typeface="+mn-cs"/>
            </a:rPr>
            <a:t>to 'Post-3.7 GHz auction holdings' in the subsequent 3.4 GHz calculations (see columns AK-AL). The spreadsheet prevents invalid quantities of spectrum demanded from being input into these cells (i.e. only multiples of 5 MHz that would not cause the limits to be contravened can be input).</a:t>
          </a:r>
          <a:endParaRPr lang="en-AU" sz="1200" b="0" baseline="0"/>
        </a:p>
        <a:p>
          <a:endParaRPr lang="en-AU" sz="1200" b="1"/>
        </a:p>
      </xdr:txBody>
    </xdr:sp>
    <xdr:clientData/>
  </xdr:twoCellAnchor>
  <xdr:twoCellAnchor>
    <xdr:from>
      <xdr:col>48</xdr:col>
      <xdr:colOff>0</xdr:colOff>
      <xdr:row>37</xdr:row>
      <xdr:rowOff>0</xdr:rowOff>
    </xdr:from>
    <xdr:to>
      <xdr:col>58</xdr:col>
      <xdr:colOff>750094</xdr:colOff>
      <xdr:row>45</xdr:row>
      <xdr:rowOff>69057</xdr:rowOff>
    </xdr:to>
    <xdr:sp macro="" textlink="">
      <xdr:nvSpPr>
        <xdr:cNvPr id="3" name="TextBox 2">
          <a:extLst>
            <a:ext uri="{FF2B5EF4-FFF2-40B4-BE49-F238E27FC236}">
              <a16:creationId xmlns:a16="http://schemas.microsoft.com/office/drawing/2014/main" id="{D5EA2CA8-1389-46DC-A4C6-08460CAFD75E}"/>
            </a:ext>
          </a:extLst>
        </xdr:cNvPr>
        <xdr:cNvSpPr txBox="1"/>
      </xdr:nvSpPr>
      <xdr:spPr>
        <a:xfrm>
          <a:off x="48158400" y="8248650"/>
          <a:ext cx="10754519" cy="17422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200" b="1"/>
            <a:t>Note (1): </a:t>
          </a:r>
          <a:r>
            <a:rPr lang="en-AU" sz="1200" b="0"/>
            <a:t>Products have been ordered based</a:t>
          </a:r>
          <a:r>
            <a:rPr lang="en-AU" sz="1200" b="0" baseline="0"/>
            <a:t> on geography, starting in northern QLD and moving south then west, to ending in WA.</a:t>
          </a:r>
        </a:p>
        <a:p>
          <a:pPr marL="0" marR="0" lvl="0" indent="0" defTabSz="914400" eaLnBrk="1" fontAlgn="auto" latinLnBrk="0" hangingPunct="1">
            <a:lnSpc>
              <a:spcPct val="100000"/>
            </a:lnSpc>
            <a:spcBef>
              <a:spcPts val="0"/>
            </a:spcBef>
            <a:spcAft>
              <a:spcPts val="0"/>
            </a:spcAft>
            <a:buClrTx/>
            <a:buSzTx/>
            <a:buFontTx/>
            <a:buNone/>
            <a:tabLst/>
            <a:defRPr/>
          </a:pPr>
          <a:br>
            <a:rPr lang="en-AU" sz="1200" b="1" baseline="0"/>
          </a:br>
          <a:r>
            <a:rPr lang="en-AU" sz="1200" b="1">
              <a:solidFill>
                <a:schemeClr val="dk1"/>
              </a:solidFill>
              <a:effectLst/>
              <a:latin typeface="+mn-lt"/>
              <a:ea typeface="+mn-ea"/>
              <a:cs typeface="+mn-cs"/>
            </a:rPr>
            <a:t>Note (2): </a:t>
          </a:r>
          <a:r>
            <a:rPr lang="en-AU" sz="1200" b="0">
              <a:solidFill>
                <a:schemeClr val="dk1"/>
              </a:solidFill>
              <a:effectLst/>
              <a:latin typeface="+mn-lt"/>
              <a:ea typeface="+mn-ea"/>
              <a:cs typeface="+mn-cs"/>
            </a:rPr>
            <a:t>Related</a:t>
          </a:r>
          <a:r>
            <a:rPr lang="en-AU" sz="1200" b="0" baseline="0">
              <a:solidFill>
                <a:schemeClr val="dk1"/>
              </a:solidFill>
              <a:effectLst/>
              <a:latin typeface="+mn-lt"/>
              <a:ea typeface="+mn-ea"/>
              <a:cs typeface="+mn-cs"/>
            </a:rPr>
            <a:t> products are geographically significant to relevant products, so any demand expressed for related products will reduce the expressible demand available for the relevant product (e.g., </a:t>
          </a:r>
          <a:r>
            <a:rPr lang="en-AU" sz="1200" b="0">
              <a:solidFill>
                <a:schemeClr val="dk1"/>
              </a:solidFill>
              <a:effectLst/>
              <a:latin typeface="+mn-lt"/>
              <a:ea typeface="+mn-ea"/>
              <a:cs typeface="+mn-cs"/>
            </a:rPr>
            <a:t>demand for Rockhampton Lower will reduce expressible demand for Rockhampton Middle, and vice versa). This is reflected in the 'Remaining Expressible Demand' decreasing for a relevant product when there</a:t>
          </a:r>
          <a:r>
            <a:rPr lang="en-AU" sz="1200" b="0" baseline="0">
              <a:solidFill>
                <a:schemeClr val="dk1"/>
              </a:solidFill>
              <a:effectLst/>
              <a:latin typeface="+mn-lt"/>
              <a:ea typeface="+mn-ea"/>
              <a:cs typeface="+mn-cs"/>
            </a:rPr>
            <a:t> is spectrum demanded for the related product.</a:t>
          </a:r>
          <a:endParaRPr lang="en-AU" sz="1200">
            <a:effectLst/>
          </a:endParaRPr>
        </a:p>
        <a:p>
          <a:endParaRPr lang="en-AU" sz="1200" b="1" baseline="0"/>
        </a:p>
        <a:p>
          <a:r>
            <a:rPr lang="en-AU" sz="1200" b="1" baseline="0"/>
            <a:t>Note (3): </a:t>
          </a:r>
          <a:r>
            <a:rPr lang="en-AU" sz="1200" b="0" baseline="0"/>
            <a:t>The blue numbers in the 'Spectrum Demanded' column can be amended</a:t>
          </a:r>
          <a:r>
            <a:rPr lang="en-AU" sz="1200" b="0" baseline="0">
              <a:solidFill>
                <a:schemeClr val="dk1"/>
              </a:solidFill>
              <a:effectLst/>
              <a:latin typeface="+mn-lt"/>
              <a:ea typeface="+mn-ea"/>
              <a:cs typeface="+mn-cs"/>
            </a:rPr>
            <a:t>. The spreadsheet prevents invalid quantities of spectrum demanded from being input into these cells (i.e. only multiples of 5 MHz that would not cause the limits to be contravened can be input).</a:t>
          </a:r>
          <a:endParaRPr lang="en-AU" sz="1200" b="0" baseline="0"/>
        </a:p>
        <a:p>
          <a:endParaRPr lang="en-AU" sz="12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68263</xdr:colOff>
      <xdr:row>23</xdr:row>
      <xdr:rowOff>20636</xdr:rowOff>
    </xdr:from>
    <xdr:to>
      <xdr:col>28</xdr:col>
      <xdr:colOff>782638</xdr:colOff>
      <xdr:row>31</xdr:row>
      <xdr:rowOff>83343</xdr:rowOff>
    </xdr:to>
    <xdr:sp macro="" textlink="">
      <xdr:nvSpPr>
        <xdr:cNvPr id="2" name="TextBox 1">
          <a:extLst>
            <a:ext uri="{FF2B5EF4-FFF2-40B4-BE49-F238E27FC236}">
              <a16:creationId xmlns:a16="http://schemas.microsoft.com/office/drawing/2014/main" id="{A968EBE9-3E5F-4562-807A-A2840ABC5B5F}"/>
            </a:ext>
          </a:extLst>
        </xdr:cNvPr>
        <xdr:cNvSpPr txBox="1"/>
      </xdr:nvSpPr>
      <xdr:spPr>
        <a:xfrm>
          <a:off x="17248188" y="5335586"/>
          <a:ext cx="11118850" cy="17422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200" b="1"/>
            <a:t>Note (1): </a:t>
          </a:r>
          <a:r>
            <a:rPr lang="en-AU" sz="1200" b="0"/>
            <a:t>Products have been ordered so</a:t>
          </a:r>
          <a:r>
            <a:rPr lang="en-AU" sz="1200" b="0" baseline="0"/>
            <a:t> that geographically related products in regional areas are adjacent to one another in the list.</a:t>
          </a:r>
        </a:p>
        <a:p>
          <a:pPr marL="0" marR="0" lvl="0" indent="0" defTabSz="914400" eaLnBrk="1" fontAlgn="auto" latinLnBrk="0" hangingPunct="1">
            <a:lnSpc>
              <a:spcPct val="100000"/>
            </a:lnSpc>
            <a:spcBef>
              <a:spcPts val="0"/>
            </a:spcBef>
            <a:spcAft>
              <a:spcPts val="0"/>
            </a:spcAft>
            <a:buClrTx/>
            <a:buSzTx/>
            <a:buFontTx/>
            <a:buNone/>
            <a:tabLst/>
            <a:defRPr/>
          </a:pPr>
          <a:br>
            <a:rPr lang="en-AU" sz="1200" b="1" baseline="0"/>
          </a:br>
          <a:r>
            <a:rPr lang="en-AU" sz="1200" b="1">
              <a:solidFill>
                <a:schemeClr val="dk1"/>
              </a:solidFill>
              <a:effectLst/>
              <a:latin typeface="+mn-lt"/>
              <a:ea typeface="+mn-ea"/>
              <a:cs typeface="+mn-cs"/>
            </a:rPr>
            <a:t>Note (2): </a:t>
          </a:r>
          <a:r>
            <a:rPr lang="en-AU" sz="1200" b="0">
              <a:solidFill>
                <a:schemeClr val="dk1"/>
              </a:solidFill>
              <a:effectLst/>
              <a:latin typeface="+mn-lt"/>
              <a:ea typeface="+mn-ea"/>
              <a:cs typeface="+mn-cs"/>
            </a:rPr>
            <a:t>Related</a:t>
          </a:r>
          <a:r>
            <a:rPr lang="en-AU" sz="1200" b="0" baseline="0">
              <a:solidFill>
                <a:schemeClr val="dk1"/>
              </a:solidFill>
              <a:effectLst/>
              <a:latin typeface="+mn-lt"/>
              <a:ea typeface="+mn-ea"/>
              <a:cs typeface="+mn-cs"/>
            </a:rPr>
            <a:t> products are geographically significant to relevant products, so any demand expressed for related products will reduce the expressible demand available for the relevant product (e.g., </a:t>
          </a:r>
          <a:r>
            <a:rPr lang="en-AU" sz="1200" b="0">
              <a:solidFill>
                <a:schemeClr val="dk1"/>
              </a:solidFill>
              <a:effectLst/>
              <a:latin typeface="+mn-lt"/>
              <a:ea typeface="+mn-ea"/>
              <a:cs typeface="+mn-cs"/>
            </a:rPr>
            <a:t>demand for Rural SA Upper will reduce expressible demand for Regional SA Upper, and vice versa). This is reflected in the 'Remaining Expressible Demand' decreasing for a relevant product when there</a:t>
          </a:r>
          <a:r>
            <a:rPr lang="en-AU" sz="1200" b="0" baseline="0">
              <a:solidFill>
                <a:schemeClr val="dk1"/>
              </a:solidFill>
              <a:effectLst/>
              <a:latin typeface="+mn-lt"/>
              <a:ea typeface="+mn-ea"/>
              <a:cs typeface="+mn-cs"/>
            </a:rPr>
            <a:t> is spectrum demanded for the related product.</a:t>
          </a:r>
          <a:endParaRPr lang="en-AU" sz="1200">
            <a:effectLst/>
          </a:endParaRPr>
        </a:p>
        <a:p>
          <a:endParaRPr lang="en-AU" sz="1200" b="1" baseline="0"/>
        </a:p>
        <a:p>
          <a:r>
            <a:rPr lang="en-AU" sz="1200" b="1" baseline="0"/>
            <a:t>Note (3): </a:t>
          </a:r>
          <a:r>
            <a:rPr lang="en-AU" sz="1200" b="0" baseline="0"/>
            <a:t>The blue numbers in the 'Spectrum Demanded' column can be amended, and any amendments will flow through </a:t>
          </a:r>
          <a:r>
            <a:rPr lang="en-AU" sz="1200" b="0" baseline="0">
              <a:solidFill>
                <a:schemeClr val="dk1"/>
              </a:solidFill>
              <a:effectLst/>
              <a:latin typeface="+mn-lt"/>
              <a:ea typeface="+mn-ea"/>
              <a:cs typeface="+mn-cs"/>
            </a:rPr>
            <a:t>to 'Post-3.7 GHz auction holdings' in the subsequent 3.4 GHz calculations (see columns AK-AL). The spreadsheet prevents invalid quantities of spectrum demanded from being input into these cells (i.e. only multiples of 5 MHz that would not cause the limits to be contravened can be input).</a:t>
          </a:r>
          <a:endParaRPr lang="en-AU" sz="1200" b="0" baseline="0"/>
        </a:p>
        <a:p>
          <a:endParaRPr lang="en-AU" sz="1200" b="1"/>
        </a:p>
      </xdr:txBody>
    </xdr:sp>
    <xdr:clientData/>
  </xdr:twoCellAnchor>
  <xdr:twoCellAnchor>
    <xdr:from>
      <xdr:col>48</xdr:col>
      <xdr:colOff>0</xdr:colOff>
      <xdr:row>37</xdr:row>
      <xdr:rowOff>0</xdr:rowOff>
    </xdr:from>
    <xdr:to>
      <xdr:col>58</xdr:col>
      <xdr:colOff>750094</xdr:colOff>
      <xdr:row>45</xdr:row>
      <xdr:rowOff>69057</xdr:rowOff>
    </xdr:to>
    <xdr:sp macro="" textlink="">
      <xdr:nvSpPr>
        <xdr:cNvPr id="3" name="TextBox 2">
          <a:extLst>
            <a:ext uri="{FF2B5EF4-FFF2-40B4-BE49-F238E27FC236}">
              <a16:creationId xmlns:a16="http://schemas.microsoft.com/office/drawing/2014/main" id="{072F8370-49C0-414D-8CF5-777797CF5AD5}"/>
            </a:ext>
          </a:extLst>
        </xdr:cNvPr>
        <xdr:cNvSpPr txBox="1"/>
      </xdr:nvSpPr>
      <xdr:spPr>
        <a:xfrm>
          <a:off x="48158400" y="8248650"/>
          <a:ext cx="10754519" cy="17422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200" b="1"/>
            <a:t>Note (1): </a:t>
          </a:r>
          <a:r>
            <a:rPr lang="en-AU" sz="1200" b="0"/>
            <a:t>Products have been ordered based</a:t>
          </a:r>
          <a:r>
            <a:rPr lang="en-AU" sz="1200" b="0" baseline="0"/>
            <a:t> on geography, starting in northern QLD and moving south then west, to ending in WA.</a:t>
          </a:r>
        </a:p>
        <a:p>
          <a:pPr marL="0" marR="0" lvl="0" indent="0" defTabSz="914400" eaLnBrk="1" fontAlgn="auto" latinLnBrk="0" hangingPunct="1">
            <a:lnSpc>
              <a:spcPct val="100000"/>
            </a:lnSpc>
            <a:spcBef>
              <a:spcPts val="0"/>
            </a:spcBef>
            <a:spcAft>
              <a:spcPts val="0"/>
            </a:spcAft>
            <a:buClrTx/>
            <a:buSzTx/>
            <a:buFontTx/>
            <a:buNone/>
            <a:tabLst/>
            <a:defRPr/>
          </a:pPr>
          <a:br>
            <a:rPr lang="en-AU" sz="1200" b="1" baseline="0"/>
          </a:br>
          <a:r>
            <a:rPr lang="en-AU" sz="1200" b="1">
              <a:solidFill>
                <a:schemeClr val="dk1"/>
              </a:solidFill>
              <a:effectLst/>
              <a:latin typeface="+mn-lt"/>
              <a:ea typeface="+mn-ea"/>
              <a:cs typeface="+mn-cs"/>
            </a:rPr>
            <a:t>Note (2): </a:t>
          </a:r>
          <a:r>
            <a:rPr lang="en-AU" sz="1200" b="0">
              <a:solidFill>
                <a:schemeClr val="dk1"/>
              </a:solidFill>
              <a:effectLst/>
              <a:latin typeface="+mn-lt"/>
              <a:ea typeface="+mn-ea"/>
              <a:cs typeface="+mn-cs"/>
            </a:rPr>
            <a:t>Related</a:t>
          </a:r>
          <a:r>
            <a:rPr lang="en-AU" sz="1200" b="0" baseline="0">
              <a:solidFill>
                <a:schemeClr val="dk1"/>
              </a:solidFill>
              <a:effectLst/>
              <a:latin typeface="+mn-lt"/>
              <a:ea typeface="+mn-ea"/>
              <a:cs typeface="+mn-cs"/>
            </a:rPr>
            <a:t> products are geographically significant to relevant products, so any demand expressed for related products will reduce the expressible demand available for the relevant product (e.g., </a:t>
          </a:r>
          <a:r>
            <a:rPr lang="en-AU" sz="1200" b="0">
              <a:solidFill>
                <a:schemeClr val="dk1"/>
              </a:solidFill>
              <a:effectLst/>
              <a:latin typeface="+mn-lt"/>
              <a:ea typeface="+mn-ea"/>
              <a:cs typeface="+mn-cs"/>
            </a:rPr>
            <a:t>demand for Rockhampton Lower will reduce expressible demand for Rockhampton Middle, and vice versa). This is reflected in the 'Remaining Expressible Demand' decreasing for a relevant product when there</a:t>
          </a:r>
          <a:r>
            <a:rPr lang="en-AU" sz="1200" b="0" baseline="0">
              <a:solidFill>
                <a:schemeClr val="dk1"/>
              </a:solidFill>
              <a:effectLst/>
              <a:latin typeface="+mn-lt"/>
              <a:ea typeface="+mn-ea"/>
              <a:cs typeface="+mn-cs"/>
            </a:rPr>
            <a:t> is spectrum demanded for the related product.</a:t>
          </a:r>
          <a:endParaRPr lang="en-AU" sz="1200">
            <a:effectLst/>
          </a:endParaRPr>
        </a:p>
        <a:p>
          <a:endParaRPr lang="en-AU" sz="1200" b="1" baseline="0"/>
        </a:p>
        <a:p>
          <a:r>
            <a:rPr lang="en-AU" sz="1200" b="1" baseline="0"/>
            <a:t>Note (3): </a:t>
          </a:r>
          <a:r>
            <a:rPr lang="en-AU" sz="1200" b="0" baseline="0"/>
            <a:t>The blue numbers in the 'Spectrum Demanded' column can be amended</a:t>
          </a:r>
          <a:r>
            <a:rPr lang="en-AU" sz="1200" b="0" baseline="0">
              <a:solidFill>
                <a:schemeClr val="dk1"/>
              </a:solidFill>
              <a:effectLst/>
              <a:latin typeface="+mn-lt"/>
              <a:ea typeface="+mn-ea"/>
              <a:cs typeface="+mn-cs"/>
            </a:rPr>
            <a:t>. The spreadsheet prevents invalid quantities of spectrum demanded from being input into these cells (i.e. only multiples of 5 MHz that would not cause the limits to be contravened can be input).</a:t>
          </a:r>
          <a:endParaRPr lang="en-AU" sz="1200" b="0" baseline="0"/>
        </a:p>
        <a:p>
          <a:endParaRPr lang="en-AU" sz="12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68263</xdr:colOff>
      <xdr:row>23</xdr:row>
      <xdr:rowOff>20636</xdr:rowOff>
    </xdr:from>
    <xdr:to>
      <xdr:col>28</xdr:col>
      <xdr:colOff>782638</xdr:colOff>
      <xdr:row>31</xdr:row>
      <xdr:rowOff>83343</xdr:rowOff>
    </xdr:to>
    <xdr:sp macro="" textlink="">
      <xdr:nvSpPr>
        <xdr:cNvPr id="2" name="TextBox 1">
          <a:extLst>
            <a:ext uri="{FF2B5EF4-FFF2-40B4-BE49-F238E27FC236}">
              <a16:creationId xmlns:a16="http://schemas.microsoft.com/office/drawing/2014/main" id="{389817AA-4F53-49FB-B65A-FB477ED46CA8}"/>
            </a:ext>
          </a:extLst>
        </xdr:cNvPr>
        <xdr:cNvSpPr txBox="1"/>
      </xdr:nvSpPr>
      <xdr:spPr>
        <a:xfrm>
          <a:off x="17248188" y="5335586"/>
          <a:ext cx="11118850" cy="17422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200" b="1"/>
            <a:t>Note (1): </a:t>
          </a:r>
          <a:r>
            <a:rPr lang="en-AU" sz="1200" b="0"/>
            <a:t>Products have been ordered so</a:t>
          </a:r>
          <a:r>
            <a:rPr lang="en-AU" sz="1200" b="0" baseline="0"/>
            <a:t> that geographically related products in regional areas are adjacent to one another in the list.</a:t>
          </a:r>
        </a:p>
        <a:p>
          <a:pPr marL="0" marR="0" lvl="0" indent="0" defTabSz="914400" eaLnBrk="1" fontAlgn="auto" latinLnBrk="0" hangingPunct="1">
            <a:lnSpc>
              <a:spcPct val="100000"/>
            </a:lnSpc>
            <a:spcBef>
              <a:spcPts val="0"/>
            </a:spcBef>
            <a:spcAft>
              <a:spcPts val="0"/>
            </a:spcAft>
            <a:buClrTx/>
            <a:buSzTx/>
            <a:buFontTx/>
            <a:buNone/>
            <a:tabLst/>
            <a:defRPr/>
          </a:pPr>
          <a:br>
            <a:rPr lang="en-AU" sz="1200" b="1" baseline="0"/>
          </a:br>
          <a:r>
            <a:rPr lang="en-AU" sz="1200" b="1">
              <a:solidFill>
                <a:schemeClr val="dk1"/>
              </a:solidFill>
              <a:effectLst/>
              <a:latin typeface="+mn-lt"/>
              <a:ea typeface="+mn-ea"/>
              <a:cs typeface="+mn-cs"/>
            </a:rPr>
            <a:t>Note (2): </a:t>
          </a:r>
          <a:r>
            <a:rPr lang="en-AU" sz="1200" b="0">
              <a:solidFill>
                <a:schemeClr val="dk1"/>
              </a:solidFill>
              <a:effectLst/>
              <a:latin typeface="+mn-lt"/>
              <a:ea typeface="+mn-ea"/>
              <a:cs typeface="+mn-cs"/>
            </a:rPr>
            <a:t>Related</a:t>
          </a:r>
          <a:r>
            <a:rPr lang="en-AU" sz="1200" b="0" baseline="0">
              <a:solidFill>
                <a:schemeClr val="dk1"/>
              </a:solidFill>
              <a:effectLst/>
              <a:latin typeface="+mn-lt"/>
              <a:ea typeface="+mn-ea"/>
              <a:cs typeface="+mn-cs"/>
            </a:rPr>
            <a:t> products are geographically significant to relevant products, so any demand expressed for related products will reduce the expressible demand available for the relevant product (e.g., </a:t>
          </a:r>
          <a:r>
            <a:rPr lang="en-AU" sz="1200" b="0">
              <a:solidFill>
                <a:schemeClr val="dk1"/>
              </a:solidFill>
              <a:effectLst/>
              <a:latin typeface="+mn-lt"/>
              <a:ea typeface="+mn-ea"/>
              <a:cs typeface="+mn-cs"/>
            </a:rPr>
            <a:t>demand for Rural SA Upper will reduce expressible demand for Regional SA Upper, and vice versa). This is reflected in the 'Remaining Expressible Demand' decreasing for a relevant product when there</a:t>
          </a:r>
          <a:r>
            <a:rPr lang="en-AU" sz="1200" b="0" baseline="0">
              <a:solidFill>
                <a:schemeClr val="dk1"/>
              </a:solidFill>
              <a:effectLst/>
              <a:latin typeface="+mn-lt"/>
              <a:ea typeface="+mn-ea"/>
              <a:cs typeface="+mn-cs"/>
            </a:rPr>
            <a:t> is spectrum demanded for the related product.</a:t>
          </a:r>
          <a:endParaRPr lang="en-AU" sz="1200">
            <a:effectLst/>
          </a:endParaRPr>
        </a:p>
        <a:p>
          <a:endParaRPr lang="en-AU" sz="1200" b="1" baseline="0"/>
        </a:p>
        <a:p>
          <a:r>
            <a:rPr lang="en-AU" sz="1200" b="1" baseline="0"/>
            <a:t>Note (3): </a:t>
          </a:r>
          <a:r>
            <a:rPr lang="en-AU" sz="1200" b="0" baseline="0"/>
            <a:t>The blue numbers in the 'Spectrum Demanded' column can be amended, and any amendments will flow through </a:t>
          </a:r>
          <a:r>
            <a:rPr lang="en-AU" sz="1200" b="0" baseline="0">
              <a:solidFill>
                <a:schemeClr val="dk1"/>
              </a:solidFill>
              <a:effectLst/>
              <a:latin typeface="+mn-lt"/>
              <a:ea typeface="+mn-ea"/>
              <a:cs typeface="+mn-cs"/>
            </a:rPr>
            <a:t>to 'Post-3.7 GHz auction holdings' in the subsequent 3.4 GHz calculations (see columns AK-AL). The spreadsheet prevents invalid quantities of spectrum demanded from being input into these cells (i.e. only multiples of 5 MHz that would not cause the limits to be contravened can be input).</a:t>
          </a:r>
          <a:endParaRPr lang="en-AU" sz="1200" b="0" baseline="0"/>
        </a:p>
        <a:p>
          <a:endParaRPr lang="en-AU" sz="1200" b="1"/>
        </a:p>
      </xdr:txBody>
    </xdr:sp>
    <xdr:clientData/>
  </xdr:twoCellAnchor>
  <xdr:twoCellAnchor>
    <xdr:from>
      <xdr:col>48</xdr:col>
      <xdr:colOff>0</xdr:colOff>
      <xdr:row>37</xdr:row>
      <xdr:rowOff>0</xdr:rowOff>
    </xdr:from>
    <xdr:to>
      <xdr:col>58</xdr:col>
      <xdr:colOff>750094</xdr:colOff>
      <xdr:row>45</xdr:row>
      <xdr:rowOff>69057</xdr:rowOff>
    </xdr:to>
    <xdr:sp macro="" textlink="">
      <xdr:nvSpPr>
        <xdr:cNvPr id="3" name="TextBox 2">
          <a:extLst>
            <a:ext uri="{FF2B5EF4-FFF2-40B4-BE49-F238E27FC236}">
              <a16:creationId xmlns:a16="http://schemas.microsoft.com/office/drawing/2014/main" id="{50E06352-BFFB-4E44-9962-B07BCF8CCE4C}"/>
            </a:ext>
          </a:extLst>
        </xdr:cNvPr>
        <xdr:cNvSpPr txBox="1"/>
      </xdr:nvSpPr>
      <xdr:spPr>
        <a:xfrm>
          <a:off x="48158400" y="8248650"/>
          <a:ext cx="10754519" cy="17422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200" b="1"/>
            <a:t>Note (1): </a:t>
          </a:r>
          <a:r>
            <a:rPr lang="en-AU" sz="1200" b="0"/>
            <a:t>Products have been ordered based</a:t>
          </a:r>
          <a:r>
            <a:rPr lang="en-AU" sz="1200" b="0" baseline="0"/>
            <a:t> on geography, starting in northern QLD and moving south then west, to ending in WA.</a:t>
          </a:r>
        </a:p>
        <a:p>
          <a:pPr marL="0" marR="0" lvl="0" indent="0" defTabSz="914400" eaLnBrk="1" fontAlgn="auto" latinLnBrk="0" hangingPunct="1">
            <a:lnSpc>
              <a:spcPct val="100000"/>
            </a:lnSpc>
            <a:spcBef>
              <a:spcPts val="0"/>
            </a:spcBef>
            <a:spcAft>
              <a:spcPts val="0"/>
            </a:spcAft>
            <a:buClrTx/>
            <a:buSzTx/>
            <a:buFontTx/>
            <a:buNone/>
            <a:tabLst/>
            <a:defRPr/>
          </a:pPr>
          <a:br>
            <a:rPr lang="en-AU" sz="1200" b="1" baseline="0"/>
          </a:br>
          <a:r>
            <a:rPr lang="en-AU" sz="1200" b="1">
              <a:solidFill>
                <a:schemeClr val="dk1"/>
              </a:solidFill>
              <a:effectLst/>
              <a:latin typeface="+mn-lt"/>
              <a:ea typeface="+mn-ea"/>
              <a:cs typeface="+mn-cs"/>
            </a:rPr>
            <a:t>Note (2): </a:t>
          </a:r>
          <a:r>
            <a:rPr lang="en-AU" sz="1200" b="0">
              <a:solidFill>
                <a:schemeClr val="dk1"/>
              </a:solidFill>
              <a:effectLst/>
              <a:latin typeface="+mn-lt"/>
              <a:ea typeface="+mn-ea"/>
              <a:cs typeface="+mn-cs"/>
            </a:rPr>
            <a:t>Related</a:t>
          </a:r>
          <a:r>
            <a:rPr lang="en-AU" sz="1200" b="0" baseline="0">
              <a:solidFill>
                <a:schemeClr val="dk1"/>
              </a:solidFill>
              <a:effectLst/>
              <a:latin typeface="+mn-lt"/>
              <a:ea typeface="+mn-ea"/>
              <a:cs typeface="+mn-cs"/>
            </a:rPr>
            <a:t> products are geographically significant to relevant products, so any demand expressed for related products will reduce the expressible demand available for the relevant product (e.g., </a:t>
          </a:r>
          <a:r>
            <a:rPr lang="en-AU" sz="1200" b="0">
              <a:solidFill>
                <a:schemeClr val="dk1"/>
              </a:solidFill>
              <a:effectLst/>
              <a:latin typeface="+mn-lt"/>
              <a:ea typeface="+mn-ea"/>
              <a:cs typeface="+mn-cs"/>
            </a:rPr>
            <a:t>demand for Rockhampton Lower will reduce expressible demand for Rockhampton Middle, and vice versa). This is reflected in the 'Remaining Expressible Demand' decreasing for a relevant product when there</a:t>
          </a:r>
          <a:r>
            <a:rPr lang="en-AU" sz="1200" b="0" baseline="0">
              <a:solidFill>
                <a:schemeClr val="dk1"/>
              </a:solidFill>
              <a:effectLst/>
              <a:latin typeface="+mn-lt"/>
              <a:ea typeface="+mn-ea"/>
              <a:cs typeface="+mn-cs"/>
            </a:rPr>
            <a:t> is spectrum demanded for the related product.</a:t>
          </a:r>
          <a:endParaRPr lang="en-AU" sz="1200">
            <a:effectLst/>
          </a:endParaRPr>
        </a:p>
        <a:p>
          <a:endParaRPr lang="en-AU" sz="1200" b="1" baseline="0"/>
        </a:p>
        <a:p>
          <a:r>
            <a:rPr lang="en-AU" sz="1200" b="1" baseline="0"/>
            <a:t>Note (3): </a:t>
          </a:r>
          <a:r>
            <a:rPr lang="en-AU" sz="1200" b="0" baseline="0"/>
            <a:t>The blue numbers in the 'Spectrum Demanded' column can be amended</a:t>
          </a:r>
          <a:r>
            <a:rPr lang="en-AU" sz="1200" b="0" baseline="0">
              <a:solidFill>
                <a:schemeClr val="dk1"/>
              </a:solidFill>
              <a:effectLst/>
              <a:latin typeface="+mn-lt"/>
              <a:ea typeface="+mn-ea"/>
              <a:cs typeface="+mn-cs"/>
            </a:rPr>
            <a:t>. The spreadsheet prevents invalid quantities of spectrum demanded from being input into these cells (i.e. only multiples of 5 MHz that would not cause the limits to be contravened can be input).</a:t>
          </a:r>
          <a:endParaRPr lang="en-AU" sz="1200" b="0" baseline="0"/>
        </a:p>
        <a:p>
          <a:endParaRPr lang="en-AU" sz="1200" b="1"/>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18</xdr:col>
      <xdr:colOff>68263</xdr:colOff>
      <xdr:row>23</xdr:row>
      <xdr:rowOff>20636</xdr:rowOff>
    </xdr:from>
    <xdr:to>
      <xdr:col>28</xdr:col>
      <xdr:colOff>782638</xdr:colOff>
      <xdr:row>31</xdr:row>
      <xdr:rowOff>83343</xdr:rowOff>
    </xdr:to>
    <xdr:sp macro="" textlink="">
      <xdr:nvSpPr>
        <xdr:cNvPr id="2" name="TextBox 1">
          <a:extLst>
            <a:ext uri="{FF2B5EF4-FFF2-40B4-BE49-F238E27FC236}">
              <a16:creationId xmlns:a16="http://schemas.microsoft.com/office/drawing/2014/main" id="{3C120B9F-48AF-4743-8373-70BE20492FED}"/>
            </a:ext>
          </a:extLst>
        </xdr:cNvPr>
        <xdr:cNvSpPr txBox="1"/>
      </xdr:nvSpPr>
      <xdr:spPr>
        <a:xfrm>
          <a:off x="17248188" y="5335586"/>
          <a:ext cx="11118850" cy="17422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200" b="1"/>
            <a:t>Note (1): </a:t>
          </a:r>
          <a:r>
            <a:rPr lang="en-AU" sz="1200" b="0"/>
            <a:t>Products have been ordered so</a:t>
          </a:r>
          <a:r>
            <a:rPr lang="en-AU" sz="1200" b="0" baseline="0"/>
            <a:t> that geographically related products in regional areas are adjacent to one another in the list.</a:t>
          </a:r>
        </a:p>
        <a:p>
          <a:pPr marL="0" marR="0" lvl="0" indent="0" defTabSz="914400" eaLnBrk="1" fontAlgn="auto" latinLnBrk="0" hangingPunct="1">
            <a:lnSpc>
              <a:spcPct val="100000"/>
            </a:lnSpc>
            <a:spcBef>
              <a:spcPts val="0"/>
            </a:spcBef>
            <a:spcAft>
              <a:spcPts val="0"/>
            </a:spcAft>
            <a:buClrTx/>
            <a:buSzTx/>
            <a:buFontTx/>
            <a:buNone/>
            <a:tabLst/>
            <a:defRPr/>
          </a:pPr>
          <a:br>
            <a:rPr lang="en-AU" sz="1200" b="1" baseline="0"/>
          </a:br>
          <a:r>
            <a:rPr lang="en-AU" sz="1200" b="1">
              <a:solidFill>
                <a:schemeClr val="dk1"/>
              </a:solidFill>
              <a:effectLst/>
              <a:latin typeface="+mn-lt"/>
              <a:ea typeface="+mn-ea"/>
              <a:cs typeface="+mn-cs"/>
            </a:rPr>
            <a:t>Note (2): </a:t>
          </a:r>
          <a:r>
            <a:rPr lang="en-AU" sz="1200" b="0">
              <a:solidFill>
                <a:schemeClr val="dk1"/>
              </a:solidFill>
              <a:effectLst/>
              <a:latin typeface="+mn-lt"/>
              <a:ea typeface="+mn-ea"/>
              <a:cs typeface="+mn-cs"/>
            </a:rPr>
            <a:t>Related</a:t>
          </a:r>
          <a:r>
            <a:rPr lang="en-AU" sz="1200" b="0" baseline="0">
              <a:solidFill>
                <a:schemeClr val="dk1"/>
              </a:solidFill>
              <a:effectLst/>
              <a:latin typeface="+mn-lt"/>
              <a:ea typeface="+mn-ea"/>
              <a:cs typeface="+mn-cs"/>
            </a:rPr>
            <a:t> products are geographically significant to relevant products, so any demand expressed for related products will reduce the expressible demand available for the relevant product (e.g., </a:t>
          </a:r>
          <a:r>
            <a:rPr lang="en-AU" sz="1200" b="0">
              <a:solidFill>
                <a:schemeClr val="dk1"/>
              </a:solidFill>
              <a:effectLst/>
              <a:latin typeface="+mn-lt"/>
              <a:ea typeface="+mn-ea"/>
              <a:cs typeface="+mn-cs"/>
            </a:rPr>
            <a:t>demand for Rural SA Upper will reduce expressible demand for Regional SA Upper, and vice versa). This is reflected in the 'Remaining Expressible Demand' decreasing for a relevant product when there</a:t>
          </a:r>
          <a:r>
            <a:rPr lang="en-AU" sz="1200" b="0" baseline="0">
              <a:solidFill>
                <a:schemeClr val="dk1"/>
              </a:solidFill>
              <a:effectLst/>
              <a:latin typeface="+mn-lt"/>
              <a:ea typeface="+mn-ea"/>
              <a:cs typeface="+mn-cs"/>
            </a:rPr>
            <a:t> is spectrum demanded for the related product.</a:t>
          </a:r>
          <a:endParaRPr lang="en-AU" sz="1200">
            <a:effectLst/>
          </a:endParaRPr>
        </a:p>
        <a:p>
          <a:endParaRPr lang="en-AU" sz="1200" b="1" baseline="0"/>
        </a:p>
        <a:p>
          <a:r>
            <a:rPr lang="en-AU" sz="1200" b="1" baseline="0"/>
            <a:t>Note (3): </a:t>
          </a:r>
          <a:r>
            <a:rPr lang="en-AU" sz="1200" b="0" baseline="0"/>
            <a:t>The blue numbers in the 'Spectrum Demanded' column can be amended, and any amendments will flow through </a:t>
          </a:r>
          <a:r>
            <a:rPr lang="en-AU" sz="1200" b="0" baseline="0">
              <a:solidFill>
                <a:schemeClr val="dk1"/>
              </a:solidFill>
              <a:effectLst/>
              <a:latin typeface="+mn-lt"/>
              <a:ea typeface="+mn-ea"/>
              <a:cs typeface="+mn-cs"/>
            </a:rPr>
            <a:t>to 'Post-3.7 GHz auction holdings' in the subsequent 3.4 GHz calculations (see columns AK-AL). The spreadsheet prevents invalid quantities of spectrum demanded from being input into these cells (i.e. only multiples of 5 MHz that would not cause the limits to be contravened can be input).</a:t>
          </a:r>
          <a:endParaRPr lang="en-AU" sz="1200" b="0" baseline="0"/>
        </a:p>
        <a:p>
          <a:endParaRPr lang="en-AU" sz="1200" b="1"/>
        </a:p>
      </xdr:txBody>
    </xdr:sp>
    <xdr:clientData/>
  </xdr:twoCellAnchor>
  <xdr:twoCellAnchor>
    <xdr:from>
      <xdr:col>48</xdr:col>
      <xdr:colOff>0</xdr:colOff>
      <xdr:row>37</xdr:row>
      <xdr:rowOff>0</xdr:rowOff>
    </xdr:from>
    <xdr:to>
      <xdr:col>58</xdr:col>
      <xdr:colOff>750094</xdr:colOff>
      <xdr:row>45</xdr:row>
      <xdr:rowOff>69057</xdr:rowOff>
    </xdr:to>
    <xdr:sp macro="" textlink="">
      <xdr:nvSpPr>
        <xdr:cNvPr id="3" name="TextBox 2">
          <a:extLst>
            <a:ext uri="{FF2B5EF4-FFF2-40B4-BE49-F238E27FC236}">
              <a16:creationId xmlns:a16="http://schemas.microsoft.com/office/drawing/2014/main" id="{EA42328E-818B-4A6D-A77E-98431EE2926E}"/>
            </a:ext>
          </a:extLst>
        </xdr:cNvPr>
        <xdr:cNvSpPr txBox="1"/>
      </xdr:nvSpPr>
      <xdr:spPr>
        <a:xfrm>
          <a:off x="48158400" y="8248650"/>
          <a:ext cx="10754519" cy="17422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1200" b="1"/>
            <a:t>Note (1): </a:t>
          </a:r>
          <a:r>
            <a:rPr lang="en-AU" sz="1200" b="0"/>
            <a:t>Products have been ordered based</a:t>
          </a:r>
          <a:r>
            <a:rPr lang="en-AU" sz="1200" b="0" baseline="0"/>
            <a:t> on geography, starting in northern QLD and moving south then west, to ending in WA.</a:t>
          </a:r>
        </a:p>
        <a:p>
          <a:pPr marL="0" marR="0" lvl="0" indent="0" defTabSz="914400" eaLnBrk="1" fontAlgn="auto" latinLnBrk="0" hangingPunct="1">
            <a:lnSpc>
              <a:spcPct val="100000"/>
            </a:lnSpc>
            <a:spcBef>
              <a:spcPts val="0"/>
            </a:spcBef>
            <a:spcAft>
              <a:spcPts val="0"/>
            </a:spcAft>
            <a:buClrTx/>
            <a:buSzTx/>
            <a:buFontTx/>
            <a:buNone/>
            <a:tabLst/>
            <a:defRPr/>
          </a:pPr>
          <a:br>
            <a:rPr lang="en-AU" sz="1200" b="1" baseline="0"/>
          </a:br>
          <a:r>
            <a:rPr lang="en-AU" sz="1200" b="1">
              <a:solidFill>
                <a:schemeClr val="dk1"/>
              </a:solidFill>
              <a:effectLst/>
              <a:latin typeface="+mn-lt"/>
              <a:ea typeface="+mn-ea"/>
              <a:cs typeface="+mn-cs"/>
            </a:rPr>
            <a:t>Note (2): </a:t>
          </a:r>
          <a:r>
            <a:rPr lang="en-AU" sz="1200" b="0">
              <a:solidFill>
                <a:schemeClr val="dk1"/>
              </a:solidFill>
              <a:effectLst/>
              <a:latin typeface="+mn-lt"/>
              <a:ea typeface="+mn-ea"/>
              <a:cs typeface="+mn-cs"/>
            </a:rPr>
            <a:t>Related</a:t>
          </a:r>
          <a:r>
            <a:rPr lang="en-AU" sz="1200" b="0" baseline="0">
              <a:solidFill>
                <a:schemeClr val="dk1"/>
              </a:solidFill>
              <a:effectLst/>
              <a:latin typeface="+mn-lt"/>
              <a:ea typeface="+mn-ea"/>
              <a:cs typeface="+mn-cs"/>
            </a:rPr>
            <a:t> products are geographically significant to relevant products, so any demand expressed for related products will reduce the expressible demand available for the relevant product (e.g., </a:t>
          </a:r>
          <a:r>
            <a:rPr lang="en-AU" sz="1200" b="0">
              <a:solidFill>
                <a:schemeClr val="dk1"/>
              </a:solidFill>
              <a:effectLst/>
              <a:latin typeface="+mn-lt"/>
              <a:ea typeface="+mn-ea"/>
              <a:cs typeface="+mn-cs"/>
            </a:rPr>
            <a:t>demand for Rockhampton Lower will reduce expressible demand for Rockhampton Middle, and vice versa). This is reflected in the 'Remaining Expressible Demand' decreasing for a relevant product when there</a:t>
          </a:r>
          <a:r>
            <a:rPr lang="en-AU" sz="1200" b="0" baseline="0">
              <a:solidFill>
                <a:schemeClr val="dk1"/>
              </a:solidFill>
              <a:effectLst/>
              <a:latin typeface="+mn-lt"/>
              <a:ea typeface="+mn-ea"/>
              <a:cs typeface="+mn-cs"/>
            </a:rPr>
            <a:t> is spectrum demanded for the related product.</a:t>
          </a:r>
          <a:endParaRPr lang="en-AU" sz="1200">
            <a:effectLst/>
          </a:endParaRPr>
        </a:p>
        <a:p>
          <a:endParaRPr lang="en-AU" sz="1200" b="1" baseline="0"/>
        </a:p>
        <a:p>
          <a:r>
            <a:rPr lang="en-AU" sz="1200" b="1" baseline="0"/>
            <a:t>Note (3): </a:t>
          </a:r>
          <a:r>
            <a:rPr lang="en-AU" sz="1200" b="0" baseline="0"/>
            <a:t>The blue numbers in the 'Spectrum Demanded' column can be amended</a:t>
          </a:r>
          <a:r>
            <a:rPr lang="en-AU" sz="1200" b="0" baseline="0">
              <a:solidFill>
                <a:schemeClr val="dk1"/>
              </a:solidFill>
              <a:effectLst/>
              <a:latin typeface="+mn-lt"/>
              <a:ea typeface="+mn-ea"/>
              <a:cs typeface="+mn-cs"/>
            </a:rPr>
            <a:t>. The spreadsheet prevents invalid quantities of spectrum demanded from being input into these cells (i.e. only multiples of 5 MHz that would not cause the limits to be contravened can be input).</a:t>
          </a:r>
          <a:endParaRPr lang="en-AU" sz="1200" b="0" baseline="0"/>
        </a:p>
        <a:p>
          <a:endParaRPr lang="en-AU" sz="12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81DBB-25BF-4E6B-A658-FDEAE9288A74}">
  <dimension ref="A1"/>
  <sheetViews>
    <sheetView showGridLines="0" tabSelected="1" workbookViewId="0"/>
  </sheetViews>
  <sheetFormatPr defaultRowHeight="15" x14ac:dyDescent="0.25"/>
  <cols>
    <col min="1" max="1" width="85.140625" customWidth="1"/>
  </cols>
  <sheetData>
    <row r="1" spans="1:1" ht="285" x14ac:dyDescent="0.25">
      <c r="A1" s="457" t="s">
        <v>584</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C820C-534B-4BCD-AFBE-E1D851F63AD9}">
  <dimension ref="B1:BK391"/>
  <sheetViews>
    <sheetView zoomScale="80" zoomScaleNormal="80" workbookViewId="0">
      <pane ySplit="2" topLeftCell="A3" activePane="bottomLeft" state="frozen"/>
      <selection activeCell="CU2" sqref="CU2:CU3"/>
      <selection pane="bottomLeft"/>
    </sheetView>
  </sheetViews>
  <sheetFormatPr defaultColWidth="8.7109375" defaultRowHeight="12.75" x14ac:dyDescent="0.25"/>
  <cols>
    <col min="1" max="1" width="3.85546875" style="2" customWidth="1"/>
    <col min="2" max="2" width="20" style="2" customWidth="1"/>
    <col min="3" max="3" width="8.7109375" style="2"/>
    <col min="4" max="4" width="5.85546875" style="2" customWidth="1"/>
    <col min="5" max="5" width="25.140625" style="2" customWidth="1"/>
    <col min="6" max="6" width="6.85546875" style="52" customWidth="1"/>
    <col min="7" max="7" width="28.28515625" style="42" customWidth="1"/>
    <col min="8" max="8" width="26.85546875" style="2" customWidth="1"/>
    <col min="9" max="9" width="10.7109375" style="2" customWidth="1"/>
    <col min="10" max="10" width="6.85546875" style="2" customWidth="1"/>
    <col min="11" max="15" width="13.28515625" style="2" customWidth="1"/>
    <col min="16" max="16" width="17.5703125" style="2" customWidth="1"/>
    <col min="17" max="17" width="11.140625" style="2" customWidth="1"/>
    <col min="18" max="18" width="7.5703125" style="2" customWidth="1"/>
    <col min="19" max="19" width="27.140625" style="2" bestFit="1" customWidth="1"/>
    <col min="20" max="20" width="10.7109375" style="52" customWidth="1"/>
    <col min="21" max="21" width="22.42578125" style="2" bestFit="1" customWidth="1"/>
    <col min="22" max="22" width="12.42578125" style="2" customWidth="1"/>
    <col min="23" max="23" width="14.5703125" style="2" customWidth="1"/>
    <col min="24" max="24" width="23.5703125" style="2" customWidth="1"/>
    <col min="25" max="25" width="12.85546875" style="52" customWidth="1"/>
    <col min="26" max="26" width="12.28515625" style="52" customWidth="1"/>
    <col min="27" max="27" width="12.28515625" style="52" hidden="1" customWidth="1"/>
    <col min="28" max="29" width="12.85546875" style="52" customWidth="1"/>
    <col min="30" max="30" width="7.5703125" style="2" customWidth="1"/>
    <col min="31" max="31" width="18.140625" style="2" customWidth="1"/>
    <col min="32" max="32" width="6.85546875" style="2" customWidth="1"/>
    <col min="33" max="33" width="28.28515625" style="42" customWidth="1"/>
    <col min="34" max="34" width="26.85546875" style="2" customWidth="1"/>
    <col min="35" max="35" width="13.42578125" style="2" customWidth="1"/>
    <col min="36" max="36" width="24.140625" style="2" customWidth="1"/>
    <col min="37" max="37" width="20.5703125" style="2" customWidth="1"/>
    <col min="38" max="39" width="13.42578125" style="2" customWidth="1"/>
    <col min="40" max="40" width="6.85546875" style="2" customWidth="1"/>
    <col min="41" max="45" width="13.28515625" style="2" customWidth="1"/>
    <col min="46" max="46" width="17.5703125" style="2" customWidth="1"/>
    <col min="47" max="47" width="11.140625" style="2" customWidth="1"/>
    <col min="48" max="48" width="7.5703125" style="2" customWidth="1"/>
    <col min="49" max="49" width="15.5703125" style="2" customWidth="1"/>
    <col min="50" max="50" width="11.140625" style="52" customWidth="1"/>
    <col min="51" max="51" width="30.140625" style="2" customWidth="1"/>
    <col min="52" max="52" width="10.28515625" style="2" customWidth="1"/>
    <col min="53" max="53" width="14.5703125" style="2" customWidth="1"/>
    <col min="54" max="54" width="23.5703125" style="2" customWidth="1"/>
    <col min="55" max="55" width="12.85546875" style="52" customWidth="1"/>
    <col min="56" max="56" width="12.28515625" style="52" customWidth="1"/>
    <col min="57" max="57" width="12.28515625" style="52" hidden="1" customWidth="1"/>
    <col min="58" max="59" width="12.85546875" style="52" customWidth="1"/>
    <col min="60" max="63" width="7.5703125" style="2" customWidth="1"/>
    <col min="64" max="16384" width="8.7109375" style="2"/>
  </cols>
  <sheetData>
    <row r="1" spans="2:63" ht="21.95" customHeight="1" thickBot="1" x14ac:dyDescent="0.3">
      <c r="E1" s="67" t="s">
        <v>544</v>
      </c>
      <c r="F1" s="114"/>
      <c r="G1" s="68"/>
      <c r="H1" s="68"/>
      <c r="I1" s="68"/>
      <c r="J1" s="68"/>
      <c r="K1" s="68"/>
      <c r="L1" s="68"/>
      <c r="M1" s="68"/>
      <c r="N1" s="68"/>
      <c r="O1" s="68"/>
      <c r="P1" s="68"/>
      <c r="Q1" s="69"/>
      <c r="S1" s="67" t="s">
        <v>545</v>
      </c>
      <c r="T1" s="68"/>
      <c r="U1" s="68"/>
      <c r="V1" s="68"/>
      <c r="W1" s="68"/>
      <c r="X1" s="68"/>
      <c r="Y1" s="69"/>
      <c r="Z1" s="68"/>
      <c r="AA1" s="68"/>
      <c r="AB1" s="68"/>
      <c r="AC1" s="69"/>
      <c r="AE1" s="67" t="s">
        <v>546</v>
      </c>
      <c r="AF1" s="114"/>
      <c r="AG1" s="68"/>
      <c r="AH1" s="68"/>
      <c r="AI1" s="68"/>
      <c r="AJ1" s="68"/>
      <c r="AK1" s="68"/>
      <c r="AL1" s="68"/>
      <c r="AM1" s="68"/>
      <c r="AN1" s="68"/>
      <c r="AO1" s="68"/>
      <c r="AP1" s="68"/>
      <c r="AQ1" s="68"/>
      <c r="AR1" s="68"/>
      <c r="AS1" s="68"/>
      <c r="AT1" s="68"/>
      <c r="AU1" s="69"/>
      <c r="AW1" s="67" t="s">
        <v>547</v>
      </c>
      <c r="AX1" s="68"/>
      <c r="AY1" s="68"/>
      <c r="AZ1" s="68"/>
      <c r="BA1" s="68"/>
      <c r="BB1" s="68"/>
      <c r="BC1" s="69"/>
      <c r="BD1" s="68"/>
      <c r="BE1" s="68"/>
      <c r="BF1" s="68"/>
      <c r="BG1" s="69"/>
    </row>
    <row r="2" spans="2:63" ht="50.1" customHeight="1" thickBot="1" x14ac:dyDescent="0.3">
      <c r="E2" s="99" t="s">
        <v>548</v>
      </c>
      <c r="F2" s="100" t="s">
        <v>549</v>
      </c>
      <c r="G2" s="64" t="s">
        <v>550</v>
      </c>
      <c r="H2" s="151" t="s">
        <v>551</v>
      </c>
      <c r="I2" s="437" t="s">
        <v>552</v>
      </c>
      <c r="J2" s="65" t="s">
        <v>553</v>
      </c>
      <c r="K2" s="100" t="s">
        <v>554</v>
      </c>
      <c r="L2" s="152" t="s">
        <v>555</v>
      </c>
      <c r="M2" s="100" t="s">
        <v>556</v>
      </c>
      <c r="N2" s="100" t="s">
        <v>557</v>
      </c>
      <c r="O2" s="100" t="s">
        <v>558</v>
      </c>
      <c r="P2" s="100" t="str">
        <f>CONCATENATE("Significance Test (&gt;" &amp; $C$5*100 &amp; "%)")</f>
        <v>Significance Test (&gt;30%)</v>
      </c>
      <c r="Q2" s="103" t="s">
        <v>559</v>
      </c>
      <c r="S2" s="99" t="s">
        <v>548</v>
      </c>
      <c r="T2" s="100" t="s">
        <v>560</v>
      </c>
      <c r="U2" s="101" t="s">
        <v>561</v>
      </c>
      <c r="V2" s="102" t="s">
        <v>262</v>
      </c>
      <c r="W2" s="100" t="s">
        <v>559</v>
      </c>
      <c r="X2" s="101" t="s">
        <v>562</v>
      </c>
      <c r="Y2" s="100" t="s">
        <v>563</v>
      </c>
      <c r="Z2" s="100" t="s">
        <v>564</v>
      </c>
      <c r="AA2" s="100"/>
      <c r="AB2" s="100" t="s">
        <v>565</v>
      </c>
      <c r="AC2" s="103" t="s">
        <v>566</v>
      </c>
      <c r="AE2" s="56" t="s">
        <v>548</v>
      </c>
      <c r="AF2" s="59" t="s">
        <v>549</v>
      </c>
      <c r="AG2" s="63" t="s">
        <v>550</v>
      </c>
      <c r="AH2" s="129" t="s">
        <v>551</v>
      </c>
      <c r="AI2" s="53" t="s">
        <v>519</v>
      </c>
      <c r="AJ2" s="132" t="s">
        <v>567</v>
      </c>
      <c r="AK2" s="58" t="s">
        <v>568</v>
      </c>
      <c r="AL2" s="74" t="s">
        <v>569</v>
      </c>
      <c r="AM2" s="445" t="s">
        <v>570</v>
      </c>
      <c r="AN2" s="74" t="s">
        <v>553</v>
      </c>
      <c r="AO2" s="445" t="s">
        <v>554</v>
      </c>
      <c r="AP2" s="79" t="s">
        <v>555</v>
      </c>
      <c r="AQ2" s="100" t="s">
        <v>556</v>
      </c>
      <c r="AR2" s="100" t="s">
        <v>557</v>
      </c>
      <c r="AS2" s="100" t="s">
        <v>558</v>
      </c>
      <c r="AT2" s="100" t="str">
        <f>CONCATENATE("Significance Test (&gt;" &amp; $C$5*100 &amp; "%)")</f>
        <v>Significance Test (&gt;30%)</v>
      </c>
      <c r="AU2" s="80" t="s">
        <v>559</v>
      </c>
      <c r="AW2" s="99" t="s">
        <v>548</v>
      </c>
      <c r="AX2" s="100" t="s">
        <v>560</v>
      </c>
      <c r="AY2" s="101" t="s">
        <v>550</v>
      </c>
      <c r="AZ2" s="102" t="s">
        <v>262</v>
      </c>
      <c r="BA2" s="100" t="s">
        <v>559</v>
      </c>
      <c r="BB2" s="101" t="s">
        <v>562</v>
      </c>
      <c r="BC2" s="100" t="s">
        <v>563</v>
      </c>
      <c r="BD2" s="100" t="s">
        <v>564</v>
      </c>
      <c r="BE2" s="100"/>
      <c r="BF2" s="100" t="s">
        <v>565</v>
      </c>
      <c r="BG2" s="103" t="s">
        <v>566</v>
      </c>
      <c r="BH2" s="43"/>
      <c r="BI2" s="43"/>
      <c r="BJ2" s="43"/>
      <c r="BK2" s="43"/>
    </row>
    <row r="3" spans="2:63" ht="16.5" customHeight="1" thickBot="1" x14ac:dyDescent="0.3">
      <c r="E3" s="120" t="s">
        <v>571</v>
      </c>
      <c r="F3" s="116">
        <v>1</v>
      </c>
      <c r="G3" s="407" t="s">
        <v>35</v>
      </c>
      <c r="H3" s="143" t="s">
        <v>266</v>
      </c>
      <c r="I3" s="438">
        <f>IFERROR(INDEX('3.4-3.8 Map'!$CQ$5:$CT$74,MATCH(H3,'3.4-3.8 Map'!AreaNames,0),MATCH($C$4,'3.4-3.8 Map'!$CQ$4:$CT$4,0)),0)</f>
        <v>63</v>
      </c>
      <c r="J3" s="439">
        <f t="shared" ref="J3:J34" si="0">IF(G3="","",COUNTIFS($G:$G,G3,$I:$I,"&gt;" &amp; I3)+COUNTIFS($G:$G,G3,$I:$I,I3,$K:$K,"&gt;" &amp; K3)+1)</f>
        <v>1</v>
      </c>
      <c r="K3" s="144">
        <f>SUMIFS('Sub-Areas'!$D:$D,'Sub-Areas'!$B:$B,H3)</f>
        <v>764507</v>
      </c>
      <c r="L3" s="145">
        <f t="shared" ref="L3:L34" si="1">IF(G3="","",$K3/SUMIFS($K:$K,G:G,G3))</f>
        <v>0.55185912381887348</v>
      </c>
      <c r="M3" s="144">
        <f t="shared" ref="M3:M34" si="2">IF(G3="","",SUMIFS($K:$K,$G:$G,G3,$I:$I,"&gt;=" &amp; I3)-K3)</f>
        <v>620823</v>
      </c>
      <c r="N3" s="144">
        <f t="shared" ref="N3:N34" si="3">K3+M3</f>
        <v>1385330</v>
      </c>
      <c r="O3" s="145">
        <f t="shared" ref="O3:O34" si="4">IF(G3="","",N3/SUMIFS($K:$K,$G:$G,G3))</f>
        <v>1</v>
      </c>
      <c r="P3" s="117" t="str">
        <f t="shared" ref="P3:P34" si="5">IF(G3="","",IF(O3&lt;$C$5,"Insignificant","Significant"))</f>
        <v>Significant</v>
      </c>
      <c r="Q3" s="146">
        <f t="shared" ref="Q3:Q34" si="6">IF(P3="Insignificant","-",IF(COUNTIFS(G:G,G3,I:I,"&gt;" &amp; I3,P:P,"Significant")&gt;0,"-",IF(COUNTIFS(G:G,G3,K:K,"&gt;" &amp; K3,P:P,"Significant",I:I,I3)&gt;0,"-",I3)))</f>
        <v>63</v>
      </c>
      <c r="S3" s="81" t="s">
        <v>571</v>
      </c>
      <c r="T3" s="104" t="s">
        <v>572</v>
      </c>
      <c r="U3" s="84" t="s">
        <v>35</v>
      </c>
      <c r="V3" s="82">
        <f>SUMIFS(Products!$H:$H,Products!$B:$B,Telstra!U3)</f>
        <v>1385330</v>
      </c>
      <c r="W3" s="92">
        <f t="shared" ref="W3:W22" si="7">SUMIFS($Q:$Q,$G:$G,U3)</f>
        <v>63</v>
      </c>
      <c r="X3" s="84" t="s">
        <v>398</v>
      </c>
      <c r="Y3" s="83">
        <f t="shared" ref="Y3:Y22" si="8">IF(T3="Metro",MAX($C$7-W3,0),MAX($C$8-W3,0))</f>
        <v>77</v>
      </c>
      <c r="Z3" s="83">
        <v>100</v>
      </c>
      <c r="AA3" s="83">
        <f>MIN(Y3,Z3)</f>
        <v>77</v>
      </c>
      <c r="AB3" s="415">
        <v>0</v>
      </c>
      <c r="AC3" s="105">
        <f>Y3-SUMIFS(AB:AB,X:X,U3)-SUMIFS(AB:AB,U:U,U3)</f>
        <v>77</v>
      </c>
      <c r="AE3" s="120" t="s">
        <v>573</v>
      </c>
      <c r="AF3" s="116">
        <v>1</v>
      </c>
      <c r="AG3" s="45" t="s">
        <v>60</v>
      </c>
      <c r="AH3" s="130" t="s">
        <v>196</v>
      </c>
      <c r="AI3" s="456">
        <f>IFERROR(INDEX('3.4-3.8 Map'!$CQ$5:$CT$74,MATCH(AH3,'3.4-3.8 Map'!AreaNames,0),MATCH($C$4,'3.4-3.8 Map'!$CQ$4:$CT$4,0)),0)</f>
        <v>82.5</v>
      </c>
      <c r="AJ3" s="133" t="s">
        <v>166</v>
      </c>
      <c r="AK3" s="78" t="s">
        <v>398</v>
      </c>
      <c r="AL3" s="134">
        <f t="shared" ref="AL3:AL50" si="9">SUMIFS($AB:$AB,$U:$U,AJ3)+SUMIFS($AB:$AB,$U:$U,AK3)</f>
        <v>0</v>
      </c>
      <c r="AM3" s="446">
        <f t="shared" ref="AM3:AM50" si="10">AI3+AL3</f>
        <v>82.5</v>
      </c>
      <c r="AN3" s="447">
        <f t="shared" ref="AN3:AN50" si="11">IF(AG3="","",COUNTIFS($AG:$AG,$AG3,$AM:$AM,"&gt;" &amp; $AM3)+COUNTIFS($AG:$AG,$AG3,$AM:$AM,$AM3,$AO:$AO,"&gt;" &amp; $AO3)+1)</f>
        <v>1</v>
      </c>
      <c r="AO3" s="452">
        <f>SUMIFS('Sub-Areas'!$D:$D,'Sub-Areas'!$B:$B,AH3)</f>
        <v>124113</v>
      </c>
      <c r="AP3" s="121">
        <f t="shared" ref="AP3:AP50" si="12">IF(AG3="","",AO3/SUMIFS($AO:$AO,AG:AG,AG3))</f>
        <v>1</v>
      </c>
      <c r="AQ3" s="122">
        <f t="shared" ref="AQ3:AQ50" si="13">IF(AG3="","",SUMIFS($AO:$AO,$AG:$AG,AG3,$AM:$AM,"&gt;=" &amp; AM3)-AO3)</f>
        <v>0</v>
      </c>
      <c r="AR3" s="122">
        <f t="shared" ref="AR3:AR50" si="14">AO3+AQ3</f>
        <v>124113</v>
      </c>
      <c r="AS3" s="434">
        <f t="shared" ref="AS3:AS50" si="15">IF(AG3="","",AR3/SUMIFS($AO:$AO,$AG:$AG,AG3))</f>
        <v>1</v>
      </c>
      <c r="AT3" s="119" t="str">
        <f t="shared" ref="AT3:AT50" si="16">IF(AG3="","",IF(AS3&lt;$C$5,"Insignificant","Significant"))</f>
        <v>Significant</v>
      </c>
      <c r="AU3" s="108">
        <f t="shared" ref="AU3:AU50" si="17">IF(AT3="Insignificant","-",IF(COUNTIFS(AG:AG,AG3,AM:AM,"&gt;" &amp; AM3,AT:AT,"Significant")&gt;0,"-",IF(COUNTIFS(AG:AG,AG3,AO:AO,"&gt;" &amp; AO3,AT:AT,"Significant",AM:AM,AM3)&gt;0,"-",AM3)))</f>
        <v>82.5</v>
      </c>
      <c r="AW3" s="140" t="s">
        <v>573</v>
      </c>
      <c r="AX3" s="72" t="s">
        <v>574</v>
      </c>
      <c r="AY3" s="115" t="s">
        <v>97</v>
      </c>
      <c r="AZ3" s="128">
        <f>SUMIFS(Products!$H:$H,Products!$B:$B,Telstra!AY3)</f>
        <v>82399</v>
      </c>
      <c r="BA3" s="141">
        <f>SUMIFS($AU:$AU,$AG:$AG,Telstra!AY3)</f>
        <v>50</v>
      </c>
      <c r="BB3" s="115" t="s">
        <v>117</v>
      </c>
      <c r="BC3" s="141">
        <f t="shared" ref="BC3:BC35" si="18">IF(AX3="Metro",MAX($C$7-BA3,0),MAX($C$8-BA3,0))</f>
        <v>90</v>
      </c>
      <c r="BD3" s="141">
        <f>_xlfn.XLOOKUP(AY3,Products!$B:$B,Products!$E:$E)</f>
        <v>40</v>
      </c>
      <c r="BE3" s="141">
        <f>MIN(BC3,BD3)</f>
        <v>40</v>
      </c>
      <c r="BF3" s="415">
        <v>0</v>
      </c>
      <c r="BG3" s="126">
        <f>BC3-SUMIFS(BF:BF,BB:BB,AY3)-SUMIFS(BF:BF,AY:AY,AY3)</f>
        <v>90</v>
      </c>
      <c r="BH3" s="43"/>
      <c r="BI3" s="43"/>
      <c r="BJ3" s="43"/>
      <c r="BK3" s="43"/>
    </row>
    <row r="4" spans="2:63" ht="16.5" customHeight="1" x14ac:dyDescent="0.25">
      <c r="B4" s="48" t="s">
        <v>575</v>
      </c>
      <c r="C4" s="49" t="s">
        <v>537</v>
      </c>
      <c r="E4" s="60" t="s">
        <v>571</v>
      </c>
      <c r="F4" s="75">
        <v>1</v>
      </c>
      <c r="G4" s="46" t="s">
        <v>35</v>
      </c>
      <c r="H4" s="55" t="s">
        <v>264</v>
      </c>
      <c r="I4" s="440">
        <f>IFERROR(INDEX('3.4-3.8 Map'!$CQ$5:$CT$74,MATCH(H4,'3.4-3.8 Map'!AreaNames,0),MATCH($C$4,'3.4-3.8 Map'!$CQ$4:$CT$4,0)),0)</f>
        <v>63</v>
      </c>
      <c r="J4" s="441">
        <f t="shared" si="0"/>
        <v>2</v>
      </c>
      <c r="K4" s="57">
        <f>SUMIFS('Sub-Areas'!$D:$D,'Sub-Areas'!$B:$B,H4)</f>
        <v>620823</v>
      </c>
      <c r="L4" s="123">
        <f t="shared" si="1"/>
        <v>0.44814087618112652</v>
      </c>
      <c r="M4" s="124">
        <f t="shared" si="2"/>
        <v>764507</v>
      </c>
      <c r="N4" s="124">
        <f t="shared" si="3"/>
        <v>1385330</v>
      </c>
      <c r="O4" s="123">
        <f t="shared" si="4"/>
        <v>1</v>
      </c>
      <c r="P4" s="118" t="str">
        <f t="shared" si="5"/>
        <v>Significant</v>
      </c>
      <c r="Q4" s="125" t="str">
        <f t="shared" si="6"/>
        <v>-</v>
      </c>
      <c r="S4" s="93" t="s">
        <v>571</v>
      </c>
      <c r="T4" s="73" t="s">
        <v>572</v>
      </c>
      <c r="U4" s="95" t="s">
        <v>40</v>
      </c>
      <c r="V4" s="94">
        <f>SUMIFS(Products!$H:$H,Products!$B:$B,Telstra!U4)</f>
        <v>2372121</v>
      </c>
      <c r="W4" s="96">
        <f t="shared" si="7"/>
        <v>62.5</v>
      </c>
      <c r="X4" s="95" t="s">
        <v>398</v>
      </c>
      <c r="Y4" s="106">
        <f t="shared" si="8"/>
        <v>77.5</v>
      </c>
      <c r="Z4" s="106">
        <v>100</v>
      </c>
      <c r="AA4" s="106">
        <f t="shared" ref="AA4:AA22" si="19">MIN(Y4,Z4)</f>
        <v>77.5</v>
      </c>
      <c r="AB4" s="416">
        <v>0</v>
      </c>
      <c r="AC4" s="107">
        <f t="shared" ref="AC4:AC22" si="20">Y4-SUMIFS(AB:AB,X:X,U4)-SUMIFS(AB:AB,U:U,U4)</f>
        <v>77.5</v>
      </c>
      <c r="AE4" s="61" t="s">
        <v>573</v>
      </c>
      <c r="AF4" s="153">
        <v>1</v>
      </c>
      <c r="AG4" s="47" t="s">
        <v>65</v>
      </c>
      <c r="AH4" s="154" t="s">
        <v>66</v>
      </c>
      <c r="AI4" s="158">
        <f>IFERROR(INDEX('3.4-3.8 Map'!$CQ$5:$CT$74,MATCH(AH4,'3.4-3.8 Map'!AreaNames,0),MATCH($C$4,'3.4-3.8 Map'!$CQ$4:$CT$4,0)),0)</f>
        <v>82.5</v>
      </c>
      <c r="AJ4" s="155" t="s">
        <v>153</v>
      </c>
      <c r="AK4" s="156" t="s">
        <v>398</v>
      </c>
      <c r="AL4" s="157">
        <f t="shared" si="9"/>
        <v>0</v>
      </c>
      <c r="AM4" s="448">
        <f t="shared" si="10"/>
        <v>82.5</v>
      </c>
      <c r="AN4" s="449">
        <f t="shared" si="11"/>
        <v>1</v>
      </c>
      <c r="AO4" s="453">
        <f>SUMIFS('Sub-Areas'!$D:$D,'Sub-Areas'!$B:$B,AH4)</f>
        <v>189926</v>
      </c>
      <c r="AP4" s="159">
        <f t="shared" si="12"/>
        <v>1</v>
      </c>
      <c r="AQ4" s="161">
        <f t="shared" si="13"/>
        <v>0</v>
      </c>
      <c r="AR4" s="161">
        <f t="shared" si="14"/>
        <v>189926</v>
      </c>
      <c r="AS4" s="435">
        <f t="shared" si="15"/>
        <v>1</v>
      </c>
      <c r="AT4" s="160" t="str">
        <f t="shared" si="16"/>
        <v>Significant</v>
      </c>
      <c r="AU4" s="162">
        <f t="shared" si="17"/>
        <v>82.5</v>
      </c>
      <c r="AW4" s="70" t="s">
        <v>576</v>
      </c>
      <c r="AX4" s="73" t="s">
        <v>574</v>
      </c>
      <c r="AY4" s="95" t="s">
        <v>117</v>
      </c>
      <c r="AZ4" s="94">
        <f>SUMIFS(Products!$H:$H,Products!$B:$B,Telstra!AY4)</f>
        <v>82399</v>
      </c>
      <c r="BA4" s="106">
        <f>SUMIFS($AU:$AU,$AG:$AG,Telstra!AY4)</f>
        <v>50</v>
      </c>
      <c r="BB4" s="95" t="s">
        <v>97</v>
      </c>
      <c r="BC4" s="137">
        <f t="shared" si="18"/>
        <v>90</v>
      </c>
      <c r="BD4" s="106">
        <f>_xlfn.XLOOKUP(AY4,Products!$B:$B,Products!$E:$E)</f>
        <v>65</v>
      </c>
      <c r="BE4" s="106">
        <f t="shared" ref="BE4:BE35" si="21">MIN(BC4,BD4)</f>
        <v>65</v>
      </c>
      <c r="BF4" s="416">
        <v>0</v>
      </c>
      <c r="BG4" s="107">
        <f t="shared" ref="BG4:BG35" si="22">BC4-SUMIFS(BF:BF,BB:BB,AY4)-SUMIFS(BF:BF,AY:AY,AY4)</f>
        <v>90</v>
      </c>
      <c r="BH4" s="43"/>
      <c r="BI4" s="43"/>
      <c r="BJ4" s="43"/>
      <c r="BK4" s="43"/>
    </row>
    <row r="5" spans="2:63" ht="16.5" customHeight="1" thickBot="1" x14ac:dyDescent="0.3">
      <c r="B5" s="50" t="s">
        <v>577</v>
      </c>
      <c r="C5" s="51">
        <v>0.3</v>
      </c>
      <c r="E5" s="60" t="s">
        <v>571</v>
      </c>
      <c r="F5" s="75">
        <v>1</v>
      </c>
      <c r="G5" s="46" t="s">
        <v>40</v>
      </c>
      <c r="H5" s="55" t="s">
        <v>273</v>
      </c>
      <c r="I5" s="440">
        <f>IFERROR(INDEX('3.4-3.8 Map'!$CQ$5:$CT$74,MATCH(H5,'3.4-3.8 Map'!AreaNames,0),MATCH($C$4,'3.4-3.8 Map'!$CQ$4:$CT$4,0)),0)</f>
        <v>62.5</v>
      </c>
      <c r="J5" s="441">
        <f t="shared" si="0"/>
        <v>1</v>
      </c>
      <c r="K5" s="57">
        <f>SUMIFS('Sub-Areas'!$D:$D,'Sub-Areas'!$B:$B,H5)</f>
        <v>1674231</v>
      </c>
      <c r="L5" s="123">
        <f t="shared" si="1"/>
        <v>0.70579494047731961</v>
      </c>
      <c r="M5" s="124">
        <f t="shared" si="2"/>
        <v>697890</v>
      </c>
      <c r="N5" s="124">
        <f t="shared" si="3"/>
        <v>2372121</v>
      </c>
      <c r="O5" s="123">
        <f t="shared" si="4"/>
        <v>1</v>
      </c>
      <c r="P5" s="118" t="str">
        <f t="shared" si="5"/>
        <v>Significant</v>
      </c>
      <c r="Q5" s="125">
        <f t="shared" si="6"/>
        <v>62.5</v>
      </c>
      <c r="S5" s="93" t="s">
        <v>571</v>
      </c>
      <c r="T5" s="73" t="s">
        <v>572</v>
      </c>
      <c r="U5" s="95" t="s">
        <v>43</v>
      </c>
      <c r="V5" s="94">
        <f>SUMIFS(Products!$H:$H,Products!$B:$B,Telstra!U5)</f>
        <v>506926</v>
      </c>
      <c r="W5" s="96">
        <f t="shared" si="7"/>
        <v>62.5</v>
      </c>
      <c r="X5" s="95" t="s">
        <v>398</v>
      </c>
      <c r="Y5" s="106">
        <f t="shared" si="8"/>
        <v>77.5</v>
      </c>
      <c r="Z5" s="106">
        <v>100</v>
      </c>
      <c r="AA5" s="106">
        <f t="shared" si="19"/>
        <v>77.5</v>
      </c>
      <c r="AB5" s="416">
        <v>0</v>
      </c>
      <c r="AC5" s="107">
        <f t="shared" si="20"/>
        <v>77.5</v>
      </c>
      <c r="AE5" s="60" t="s">
        <v>573</v>
      </c>
      <c r="AF5" s="75">
        <v>1</v>
      </c>
      <c r="AG5" s="46" t="s">
        <v>68</v>
      </c>
      <c r="AH5" s="131" t="s">
        <v>58</v>
      </c>
      <c r="AI5" s="135">
        <f>IFERROR(INDEX('3.4-3.8 Map'!$CQ$5:$CT$74,MATCH(AH5,'3.4-3.8 Map'!AreaNames,0),MATCH($C$4,'3.4-3.8 Map'!$CQ$4:$CT$4,0)),0)</f>
        <v>82.5</v>
      </c>
      <c r="AJ5" s="133" t="s">
        <v>169</v>
      </c>
      <c r="AK5" s="78" t="s">
        <v>56</v>
      </c>
      <c r="AL5" s="134">
        <f t="shared" si="9"/>
        <v>0</v>
      </c>
      <c r="AM5" s="446">
        <f t="shared" si="10"/>
        <v>82.5</v>
      </c>
      <c r="AN5" s="441">
        <f t="shared" si="11"/>
        <v>1</v>
      </c>
      <c r="AO5" s="454">
        <f>SUMIFS('Sub-Areas'!$D:$D,'Sub-Areas'!$B:$B,AH5)</f>
        <v>283263</v>
      </c>
      <c r="AP5" s="123">
        <f t="shared" si="12"/>
        <v>1</v>
      </c>
      <c r="AQ5" s="124">
        <f t="shared" si="13"/>
        <v>0</v>
      </c>
      <c r="AR5" s="124">
        <f t="shared" si="14"/>
        <v>283263</v>
      </c>
      <c r="AS5" s="433">
        <f t="shared" si="15"/>
        <v>1</v>
      </c>
      <c r="AT5" s="118" t="str">
        <f t="shared" si="16"/>
        <v>Significant</v>
      </c>
      <c r="AU5" s="125">
        <f t="shared" si="17"/>
        <v>82.5</v>
      </c>
      <c r="AW5" s="93" t="s">
        <v>573</v>
      </c>
      <c r="AX5" s="73" t="s">
        <v>574</v>
      </c>
      <c r="AY5" s="95" t="s">
        <v>65</v>
      </c>
      <c r="AZ5" s="94">
        <f>SUMIFS(Products!$H:$H,Products!$B:$B,Telstra!AY5)</f>
        <v>189926</v>
      </c>
      <c r="BA5" s="106">
        <f>SUMIFS($AU:$AU,$AG:$AG,Telstra!AY5)</f>
        <v>82.5</v>
      </c>
      <c r="BB5" s="95" t="s">
        <v>83</v>
      </c>
      <c r="BC5" s="106">
        <f t="shared" si="18"/>
        <v>57.5</v>
      </c>
      <c r="BD5" s="106">
        <f>_xlfn.XLOOKUP(AY5,Products!$B:$B,Products!$E:$E)</f>
        <v>25</v>
      </c>
      <c r="BE5" s="106">
        <f t="shared" si="21"/>
        <v>25</v>
      </c>
      <c r="BF5" s="416">
        <v>0</v>
      </c>
      <c r="BG5" s="107">
        <f t="shared" si="22"/>
        <v>57.5</v>
      </c>
      <c r="BH5" s="43"/>
      <c r="BI5" s="43"/>
      <c r="BJ5" s="43"/>
      <c r="BK5" s="43"/>
    </row>
    <row r="6" spans="2:63" ht="16.5" customHeight="1" thickBot="1" x14ac:dyDescent="0.3">
      <c r="C6" s="52"/>
      <c r="E6" s="60" t="s">
        <v>571</v>
      </c>
      <c r="F6" s="75">
        <v>1</v>
      </c>
      <c r="G6" s="46" t="s">
        <v>40</v>
      </c>
      <c r="H6" s="55" t="s">
        <v>280</v>
      </c>
      <c r="I6" s="440">
        <f>IFERROR(INDEX('3.4-3.8 Map'!$CQ$5:$CT$74,MATCH(H6,'3.4-3.8 Map'!AreaNames,0),MATCH($C$4,'3.4-3.8 Map'!$CQ$4:$CT$4,0)),0)</f>
        <v>62.5</v>
      </c>
      <c r="J6" s="441">
        <f t="shared" si="0"/>
        <v>2</v>
      </c>
      <c r="K6" s="57">
        <f>SUMIFS('Sub-Areas'!$D:$D,'Sub-Areas'!$B:$B,H6)</f>
        <v>697890</v>
      </c>
      <c r="L6" s="123">
        <f t="shared" si="1"/>
        <v>0.29420505952268033</v>
      </c>
      <c r="M6" s="124">
        <f t="shared" si="2"/>
        <v>1674231</v>
      </c>
      <c r="N6" s="124">
        <f t="shared" si="3"/>
        <v>2372121</v>
      </c>
      <c r="O6" s="123">
        <f t="shared" si="4"/>
        <v>1</v>
      </c>
      <c r="P6" s="118" t="str">
        <f t="shared" si="5"/>
        <v>Significant</v>
      </c>
      <c r="Q6" s="125" t="str">
        <f t="shared" si="6"/>
        <v>-</v>
      </c>
      <c r="S6" s="93" t="s">
        <v>571</v>
      </c>
      <c r="T6" s="73" t="s">
        <v>572</v>
      </c>
      <c r="U6" s="95" t="s">
        <v>47</v>
      </c>
      <c r="V6" s="94">
        <f>SUMIFS(Products!$H:$H,Products!$B:$B,Telstra!U6)</f>
        <v>5013250</v>
      </c>
      <c r="W6" s="96">
        <f t="shared" si="7"/>
        <v>60</v>
      </c>
      <c r="X6" s="95" t="s">
        <v>398</v>
      </c>
      <c r="Y6" s="106">
        <f t="shared" si="8"/>
        <v>80</v>
      </c>
      <c r="Z6" s="106">
        <v>100</v>
      </c>
      <c r="AA6" s="106">
        <f t="shared" si="19"/>
        <v>80</v>
      </c>
      <c r="AB6" s="416">
        <v>0</v>
      </c>
      <c r="AC6" s="107">
        <f t="shared" si="20"/>
        <v>80</v>
      </c>
      <c r="AE6" s="61" t="s">
        <v>573</v>
      </c>
      <c r="AF6" s="153">
        <v>1</v>
      </c>
      <c r="AG6" s="47" t="s">
        <v>70</v>
      </c>
      <c r="AH6" s="154" t="s">
        <v>71</v>
      </c>
      <c r="AI6" s="158">
        <f>IFERROR(INDEX('3.4-3.8 Map'!$CQ$5:$CT$74,MATCH(AH6,'3.4-3.8 Map'!AreaNames,0),MATCH($C$4,'3.4-3.8 Map'!$CQ$4:$CT$4,0)),0)</f>
        <v>82.5</v>
      </c>
      <c r="AJ6" s="155" t="s">
        <v>169</v>
      </c>
      <c r="AK6" s="156" t="s">
        <v>398</v>
      </c>
      <c r="AL6" s="157">
        <f t="shared" si="9"/>
        <v>0</v>
      </c>
      <c r="AM6" s="448">
        <f t="shared" si="10"/>
        <v>82.5</v>
      </c>
      <c r="AN6" s="449">
        <f t="shared" si="11"/>
        <v>1</v>
      </c>
      <c r="AO6" s="453">
        <f>SUMIFS('Sub-Areas'!$D:$D,'Sub-Areas'!$B:$B,AH6)</f>
        <v>139083</v>
      </c>
      <c r="AP6" s="159">
        <f t="shared" si="12"/>
        <v>1</v>
      </c>
      <c r="AQ6" s="161">
        <f t="shared" si="13"/>
        <v>0</v>
      </c>
      <c r="AR6" s="161">
        <f t="shared" si="14"/>
        <v>139083</v>
      </c>
      <c r="AS6" s="435">
        <f t="shared" si="15"/>
        <v>1</v>
      </c>
      <c r="AT6" s="160" t="str">
        <f t="shared" si="16"/>
        <v>Significant</v>
      </c>
      <c r="AU6" s="162">
        <f t="shared" si="17"/>
        <v>82.5</v>
      </c>
      <c r="AW6" s="70" t="s">
        <v>576</v>
      </c>
      <c r="AX6" s="73" t="s">
        <v>574</v>
      </c>
      <c r="AY6" s="95" t="s">
        <v>83</v>
      </c>
      <c r="AZ6" s="94">
        <f>SUMIFS(Products!$H:$H,Products!$B:$B,Telstra!AY6)</f>
        <v>189926</v>
      </c>
      <c r="BA6" s="106">
        <f>SUMIFS($AU:$AU,$AG:$AG,Telstra!AY6)</f>
        <v>82.5</v>
      </c>
      <c r="BB6" s="95" t="s">
        <v>65</v>
      </c>
      <c r="BC6" s="106">
        <f t="shared" si="18"/>
        <v>57.5</v>
      </c>
      <c r="BD6" s="106">
        <f>_xlfn.XLOOKUP(AY6,Products!$B:$B,Products!$E:$E)</f>
        <v>45</v>
      </c>
      <c r="BE6" s="106">
        <f t="shared" si="21"/>
        <v>45</v>
      </c>
      <c r="BF6" s="416">
        <v>0</v>
      </c>
      <c r="BG6" s="107">
        <f t="shared" si="22"/>
        <v>57.5</v>
      </c>
      <c r="BH6" s="43"/>
      <c r="BI6" s="43"/>
      <c r="BJ6" s="43"/>
      <c r="BK6" s="43"/>
    </row>
    <row r="7" spans="2:63" ht="16.5" customHeight="1" x14ac:dyDescent="0.25">
      <c r="B7" s="48" t="s">
        <v>578</v>
      </c>
      <c r="C7" s="66">
        <v>140</v>
      </c>
      <c r="E7" s="60" t="s">
        <v>571</v>
      </c>
      <c r="F7" s="75">
        <v>1</v>
      </c>
      <c r="G7" s="46" t="s">
        <v>43</v>
      </c>
      <c r="H7" s="55" t="s">
        <v>286</v>
      </c>
      <c r="I7" s="442">
        <f>IFERROR(INDEX('3.4-3.8 Map'!$CQ$5:$CT$74,MATCH(H7,'3.4-3.8 Map'!AreaNames,0),MATCH($C$4,'3.4-3.8 Map'!$CQ$4:$CT$4,0)),0)</f>
        <v>62.5</v>
      </c>
      <c r="J7" s="441">
        <f t="shared" si="0"/>
        <v>1</v>
      </c>
      <c r="K7" s="57">
        <f>SUMIFS('Sub-Areas'!$D:$D,'Sub-Areas'!$B:$B,H7)</f>
        <v>506250</v>
      </c>
      <c r="L7" s="123">
        <f t="shared" si="1"/>
        <v>0.99866647202944814</v>
      </c>
      <c r="M7" s="124">
        <f t="shared" si="2"/>
        <v>509</v>
      </c>
      <c r="N7" s="124">
        <f t="shared" si="3"/>
        <v>506759</v>
      </c>
      <c r="O7" s="123">
        <f t="shared" si="4"/>
        <v>0.99967056335638738</v>
      </c>
      <c r="P7" s="118" t="str">
        <f t="shared" si="5"/>
        <v>Significant</v>
      </c>
      <c r="Q7" s="125">
        <f t="shared" si="6"/>
        <v>62.5</v>
      </c>
      <c r="S7" s="93" t="s">
        <v>571</v>
      </c>
      <c r="T7" s="73" t="s">
        <v>572</v>
      </c>
      <c r="U7" s="95" t="s">
        <v>50</v>
      </c>
      <c r="V7" s="94">
        <f>SUMIFS(Products!$H:$H,Products!$B:$B,Telstra!U7)</f>
        <v>2131040</v>
      </c>
      <c r="W7" s="77">
        <f t="shared" si="7"/>
        <v>62.5</v>
      </c>
      <c r="X7" s="95" t="s">
        <v>398</v>
      </c>
      <c r="Y7" s="106">
        <f t="shared" si="8"/>
        <v>77.5</v>
      </c>
      <c r="Z7" s="106">
        <v>100</v>
      </c>
      <c r="AA7" s="106">
        <f t="shared" si="19"/>
        <v>77.5</v>
      </c>
      <c r="AB7" s="416">
        <v>0</v>
      </c>
      <c r="AC7" s="107">
        <f t="shared" si="20"/>
        <v>77.5</v>
      </c>
      <c r="AE7" s="61" t="s">
        <v>573</v>
      </c>
      <c r="AF7" s="153">
        <v>1</v>
      </c>
      <c r="AG7" s="47" t="s">
        <v>73</v>
      </c>
      <c r="AH7" s="154" t="s">
        <v>74</v>
      </c>
      <c r="AI7" s="158">
        <f>IFERROR(INDEX('3.4-3.8 Map'!$CQ$5:$CT$74,MATCH(AH7,'3.4-3.8 Map'!AreaNames,0),MATCH($C$4,'3.4-3.8 Map'!$CQ$4:$CT$4,0)),0)</f>
        <v>82.5</v>
      </c>
      <c r="AJ7" s="155" t="s">
        <v>157</v>
      </c>
      <c r="AK7" s="156" t="s">
        <v>398</v>
      </c>
      <c r="AL7" s="157">
        <f t="shared" si="9"/>
        <v>0</v>
      </c>
      <c r="AM7" s="448">
        <f t="shared" si="10"/>
        <v>82.5</v>
      </c>
      <c r="AN7" s="449">
        <f t="shared" si="11"/>
        <v>1</v>
      </c>
      <c r="AO7" s="453">
        <f>SUMIFS('Sub-Areas'!$D:$D,'Sub-Areas'!$B:$B,AH7)</f>
        <v>120000</v>
      </c>
      <c r="AP7" s="159">
        <f t="shared" si="12"/>
        <v>1</v>
      </c>
      <c r="AQ7" s="161">
        <f t="shared" si="13"/>
        <v>0</v>
      </c>
      <c r="AR7" s="161">
        <f t="shared" si="14"/>
        <v>120000</v>
      </c>
      <c r="AS7" s="435">
        <f t="shared" si="15"/>
        <v>1</v>
      </c>
      <c r="AT7" s="160" t="str">
        <f t="shared" si="16"/>
        <v>Significant</v>
      </c>
      <c r="AU7" s="162">
        <f t="shared" si="17"/>
        <v>82.5</v>
      </c>
      <c r="AW7" s="93" t="s">
        <v>573</v>
      </c>
      <c r="AX7" s="73" t="s">
        <v>574</v>
      </c>
      <c r="AY7" s="95" t="s">
        <v>76</v>
      </c>
      <c r="AZ7" s="94">
        <f>SUMIFS(Products!$H:$H,Products!$B:$B,Telstra!AY7)</f>
        <v>324919</v>
      </c>
      <c r="BA7" s="106">
        <f>SUMIFS($AU:$AU,$AG:$AG,Telstra!AY7)</f>
        <v>50</v>
      </c>
      <c r="BB7" s="97" t="s">
        <v>120</v>
      </c>
      <c r="BC7" s="106">
        <f t="shared" si="18"/>
        <v>90</v>
      </c>
      <c r="BD7" s="106">
        <f>_xlfn.XLOOKUP(AY7,Products!$B:$B,Products!$E:$E)</f>
        <v>40</v>
      </c>
      <c r="BE7" s="106">
        <f t="shared" si="21"/>
        <v>40</v>
      </c>
      <c r="BF7" s="416">
        <v>0</v>
      </c>
      <c r="BG7" s="107">
        <f t="shared" si="22"/>
        <v>90</v>
      </c>
      <c r="BH7" s="43"/>
      <c r="BI7" s="43"/>
      <c r="BJ7" s="43"/>
      <c r="BK7" s="43"/>
    </row>
    <row r="8" spans="2:63" ht="16.5" customHeight="1" thickBot="1" x14ac:dyDescent="0.3">
      <c r="B8" s="50" t="s">
        <v>579</v>
      </c>
      <c r="C8" s="414">
        <v>140</v>
      </c>
      <c r="E8" s="60" t="s">
        <v>571</v>
      </c>
      <c r="F8" s="75">
        <v>1</v>
      </c>
      <c r="G8" s="46" t="s">
        <v>43</v>
      </c>
      <c r="H8" s="55" t="s">
        <v>301</v>
      </c>
      <c r="I8" s="442">
        <f>IFERROR(INDEX('3.4-3.8 Map'!$CQ$5:$CT$74,MATCH(H8,'3.4-3.8 Map'!AreaNames,0),MATCH($C$4,'3.4-3.8 Map'!$CQ$4:$CT$4,0)),0)</f>
        <v>62.5</v>
      </c>
      <c r="J8" s="441">
        <f t="shared" si="0"/>
        <v>2</v>
      </c>
      <c r="K8" s="57">
        <f>SUMIFS('Sub-Areas'!$D:$D,'Sub-Areas'!$B:$B,H8)</f>
        <v>509</v>
      </c>
      <c r="L8" s="123">
        <f t="shared" si="1"/>
        <v>1.0040913269392378E-3</v>
      </c>
      <c r="M8" s="124">
        <f t="shared" si="2"/>
        <v>506250</v>
      </c>
      <c r="N8" s="124">
        <f t="shared" si="3"/>
        <v>506759</v>
      </c>
      <c r="O8" s="123">
        <f t="shared" si="4"/>
        <v>0.99967056335638738</v>
      </c>
      <c r="P8" s="118" t="str">
        <f t="shared" si="5"/>
        <v>Significant</v>
      </c>
      <c r="Q8" s="125" t="str">
        <f t="shared" si="6"/>
        <v>-</v>
      </c>
      <c r="S8" s="93" t="s">
        <v>571</v>
      </c>
      <c r="T8" s="73" t="s">
        <v>572</v>
      </c>
      <c r="U8" s="95" t="s">
        <v>53</v>
      </c>
      <c r="V8" s="136">
        <f>SUMIFS(Products!$H:$H,Products!$B:$B,Telstra!U8)</f>
        <v>5671328</v>
      </c>
      <c r="W8" s="137">
        <f t="shared" si="7"/>
        <v>60</v>
      </c>
      <c r="X8" s="95" t="s">
        <v>398</v>
      </c>
      <c r="Y8" s="106">
        <f t="shared" si="8"/>
        <v>80</v>
      </c>
      <c r="Z8" s="106">
        <v>100</v>
      </c>
      <c r="AA8" s="106">
        <f t="shared" si="19"/>
        <v>80</v>
      </c>
      <c r="AB8" s="416">
        <v>0</v>
      </c>
      <c r="AC8" s="107">
        <f t="shared" si="20"/>
        <v>80</v>
      </c>
      <c r="AE8" s="60" t="s">
        <v>573</v>
      </c>
      <c r="AF8" s="75">
        <v>1</v>
      </c>
      <c r="AG8" s="46" t="s">
        <v>76</v>
      </c>
      <c r="AH8" s="131" t="s">
        <v>356</v>
      </c>
      <c r="AI8" s="135">
        <f>IFERROR(INDEX('3.4-3.8 Map'!$CQ$5:$CT$74,MATCH(AH8,'3.4-3.8 Map'!AreaNames,0),MATCH($C$4,'3.4-3.8 Map'!$CQ$4:$CT$4,0)),0)</f>
        <v>50</v>
      </c>
      <c r="AJ8" s="133" t="s">
        <v>157</v>
      </c>
      <c r="AK8" s="78" t="s">
        <v>398</v>
      </c>
      <c r="AL8" s="134">
        <f t="shared" si="9"/>
        <v>0</v>
      </c>
      <c r="AM8" s="446">
        <f t="shared" si="10"/>
        <v>50</v>
      </c>
      <c r="AN8" s="441">
        <f t="shared" si="11"/>
        <v>1</v>
      </c>
      <c r="AO8" s="454">
        <f>SUMIFS('Sub-Areas'!$D:$D,'Sub-Areas'!$B:$B,AH8)</f>
        <v>324919</v>
      </c>
      <c r="AP8" s="123">
        <f t="shared" si="12"/>
        <v>1</v>
      </c>
      <c r="AQ8" s="124">
        <f t="shared" si="13"/>
        <v>0</v>
      </c>
      <c r="AR8" s="124">
        <f t="shared" si="14"/>
        <v>324919</v>
      </c>
      <c r="AS8" s="433">
        <f t="shared" si="15"/>
        <v>1</v>
      </c>
      <c r="AT8" s="118" t="str">
        <f t="shared" si="16"/>
        <v>Significant</v>
      </c>
      <c r="AU8" s="125">
        <f t="shared" si="17"/>
        <v>50</v>
      </c>
      <c r="AW8" s="70" t="s">
        <v>576</v>
      </c>
      <c r="AX8" s="73" t="s">
        <v>574</v>
      </c>
      <c r="AY8" s="95" t="s">
        <v>120</v>
      </c>
      <c r="AZ8" s="94">
        <f>SUMIFS(Products!$H:$H,Products!$B:$B,Telstra!AY8)</f>
        <v>324919</v>
      </c>
      <c r="BA8" s="106">
        <f>SUMIFS($AU:$AU,$AG:$AG,Telstra!AY8)</f>
        <v>50</v>
      </c>
      <c r="BB8" s="97" t="s">
        <v>76</v>
      </c>
      <c r="BC8" s="106">
        <f t="shared" si="18"/>
        <v>90</v>
      </c>
      <c r="BD8" s="106">
        <f>_xlfn.XLOOKUP(AY8,Products!$B:$B,Products!$E:$E)</f>
        <v>65</v>
      </c>
      <c r="BE8" s="106">
        <f t="shared" si="21"/>
        <v>65</v>
      </c>
      <c r="BF8" s="416">
        <v>0</v>
      </c>
      <c r="BG8" s="107">
        <f t="shared" si="22"/>
        <v>90</v>
      </c>
      <c r="BH8" s="43"/>
      <c r="BI8" s="43"/>
      <c r="BJ8" s="43"/>
      <c r="BK8" s="43"/>
    </row>
    <row r="9" spans="2:63" ht="16.5" customHeight="1" x14ac:dyDescent="0.25">
      <c r="E9" s="60" t="s">
        <v>571</v>
      </c>
      <c r="F9" s="75">
        <v>1</v>
      </c>
      <c r="G9" s="46" t="s">
        <v>43</v>
      </c>
      <c r="H9" s="55" t="s">
        <v>334</v>
      </c>
      <c r="I9" s="442">
        <f>IFERROR(INDEX('3.4-3.8 Map'!$CQ$5:$CT$74,MATCH(H9,'3.4-3.8 Map'!AreaNames,0),MATCH($C$4,'3.4-3.8 Map'!$CQ$4:$CT$4,0)),0)</f>
        <v>30</v>
      </c>
      <c r="J9" s="441">
        <f t="shared" si="0"/>
        <v>3</v>
      </c>
      <c r="K9" s="57">
        <f>SUMIFS('Sub-Areas'!$D:$D,'Sub-Areas'!$B:$B,H9)</f>
        <v>96</v>
      </c>
      <c r="L9" s="123">
        <f t="shared" si="1"/>
        <v>1.8937675321447313E-4</v>
      </c>
      <c r="M9" s="124">
        <f t="shared" si="2"/>
        <v>506830</v>
      </c>
      <c r="N9" s="124">
        <f t="shared" si="3"/>
        <v>506926</v>
      </c>
      <c r="O9" s="123">
        <f t="shared" si="4"/>
        <v>1</v>
      </c>
      <c r="P9" s="118" t="str">
        <f t="shared" si="5"/>
        <v>Significant</v>
      </c>
      <c r="Q9" s="125" t="str">
        <f t="shared" si="6"/>
        <v>-</v>
      </c>
      <c r="S9" s="93" t="s">
        <v>580</v>
      </c>
      <c r="T9" s="73" t="s">
        <v>574</v>
      </c>
      <c r="U9" s="95" t="s">
        <v>153</v>
      </c>
      <c r="V9" s="136">
        <f>SUMIFS(Products!$H:$H,Products!$B:$B,Telstra!U9)</f>
        <v>272325</v>
      </c>
      <c r="W9" s="137">
        <f t="shared" si="7"/>
        <v>82.5</v>
      </c>
      <c r="X9" s="95" t="s">
        <v>398</v>
      </c>
      <c r="Y9" s="106">
        <f t="shared" si="8"/>
        <v>57.5</v>
      </c>
      <c r="Z9" s="106">
        <v>50</v>
      </c>
      <c r="AA9" s="106">
        <f t="shared" si="19"/>
        <v>50</v>
      </c>
      <c r="AB9" s="416">
        <v>0</v>
      </c>
      <c r="AC9" s="107">
        <f t="shared" si="20"/>
        <v>57.5</v>
      </c>
      <c r="AE9" s="61" t="s">
        <v>573</v>
      </c>
      <c r="AF9" s="153">
        <v>1</v>
      </c>
      <c r="AG9" s="47" t="s">
        <v>94</v>
      </c>
      <c r="AH9" s="154" t="s">
        <v>360</v>
      </c>
      <c r="AI9" s="158">
        <f>IFERROR(INDEX('3.4-3.8 Map'!$CQ$5:$CT$74,MATCH(AH9,'3.4-3.8 Map'!AreaNames,0),MATCH($C$4,'3.4-3.8 Map'!$CQ$4:$CT$4,0)),0)</f>
        <v>50</v>
      </c>
      <c r="AJ9" s="155" t="s">
        <v>160</v>
      </c>
      <c r="AK9" s="156" t="s">
        <v>398</v>
      </c>
      <c r="AL9" s="157">
        <f t="shared" si="9"/>
        <v>0</v>
      </c>
      <c r="AM9" s="448">
        <f t="shared" si="10"/>
        <v>50</v>
      </c>
      <c r="AN9" s="449">
        <f t="shared" si="11"/>
        <v>1</v>
      </c>
      <c r="AO9" s="453">
        <f>SUMIFS('Sub-Areas'!$D:$D,'Sub-Areas'!$B:$B,AH9)</f>
        <v>599423</v>
      </c>
      <c r="AP9" s="159">
        <f t="shared" si="12"/>
        <v>1</v>
      </c>
      <c r="AQ9" s="161">
        <f t="shared" si="13"/>
        <v>0</v>
      </c>
      <c r="AR9" s="161">
        <f t="shared" si="14"/>
        <v>599423</v>
      </c>
      <c r="AS9" s="435">
        <f t="shared" si="15"/>
        <v>1</v>
      </c>
      <c r="AT9" s="160" t="str">
        <f t="shared" si="16"/>
        <v>Significant</v>
      </c>
      <c r="AU9" s="162">
        <f t="shared" si="17"/>
        <v>50</v>
      </c>
      <c r="AW9" s="93" t="s">
        <v>573</v>
      </c>
      <c r="AX9" s="73" t="s">
        <v>574</v>
      </c>
      <c r="AY9" s="95" t="s">
        <v>115</v>
      </c>
      <c r="AZ9" s="94">
        <f>SUMIFS(Products!$H:$H,Products!$B:$B,Telstra!AY9)</f>
        <v>193137</v>
      </c>
      <c r="BA9" s="106">
        <f>SUMIFS($AU:$AU,$AG:$AG,Telstra!AY9)</f>
        <v>82.5</v>
      </c>
      <c r="BB9" s="95" t="s">
        <v>89</v>
      </c>
      <c r="BC9" s="137">
        <f t="shared" si="18"/>
        <v>57.5</v>
      </c>
      <c r="BD9" s="106">
        <f>_xlfn.XLOOKUP(AY9,Products!$B:$B,Products!$E:$E)</f>
        <v>25</v>
      </c>
      <c r="BE9" s="106">
        <f t="shared" si="21"/>
        <v>25</v>
      </c>
      <c r="BF9" s="416">
        <v>0</v>
      </c>
      <c r="BG9" s="107">
        <f t="shared" si="22"/>
        <v>57.5</v>
      </c>
      <c r="BH9" s="43"/>
      <c r="BI9" s="43"/>
      <c r="BJ9" s="43"/>
      <c r="BK9" s="43"/>
    </row>
    <row r="10" spans="2:63" ht="16.5" customHeight="1" x14ac:dyDescent="0.25">
      <c r="E10" s="60" t="s">
        <v>571</v>
      </c>
      <c r="F10" s="75">
        <v>1</v>
      </c>
      <c r="G10" s="46" t="s">
        <v>43</v>
      </c>
      <c r="H10" s="55" t="s">
        <v>337</v>
      </c>
      <c r="I10" s="442">
        <f>IFERROR(INDEX('3.4-3.8 Map'!$CQ$5:$CT$74,MATCH(H10,'3.4-3.8 Map'!AreaNames,0),MATCH($C$4,'3.4-3.8 Map'!$CQ$4:$CT$4,0)),0)</f>
        <v>30</v>
      </c>
      <c r="J10" s="441">
        <f t="shared" si="0"/>
        <v>4</v>
      </c>
      <c r="K10" s="57">
        <f>SUMIFS('Sub-Areas'!$D:$D,'Sub-Areas'!$B:$B,H10)</f>
        <v>71</v>
      </c>
      <c r="L10" s="123">
        <f t="shared" si="1"/>
        <v>1.4005989039820408E-4</v>
      </c>
      <c r="M10" s="124">
        <f t="shared" si="2"/>
        <v>506855</v>
      </c>
      <c r="N10" s="124">
        <f t="shared" si="3"/>
        <v>506926</v>
      </c>
      <c r="O10" s="123">
        <f t="shared" si="4"/>
        <v>1</v>
      </c>
      <c r="P10" s="118" t="str">
        <f t="shared" si="5"/>
        <v>Significant</v>
      </c>
      <c r="Q10" s="125" t="str">
        <f t="shared" si="6"/>
        <v>-</v>
      </c>
      <c r="S10" s="93" t="s">
        <v>580</v>
      </c>
      <c r="T10" s="73" t="s">
        <v>574</v>
      </c>
      <c r="U10" s="95" t="s">
        <v>157</v>
      </c>
      <c r="V10" s="136">
        <f>SUMIFS(Products!$H:$H,Products!$B:$B,Telstra!U10)</f>
        <v>638056</v>
      </c>
      <c r="W10" s="137">
        <f t="shared" si="7"/>
        <v>82.5</v>
      </c>
      <c r="X10" s="95" t="s">
        <v>398</v>
      </c>
      <c r="Y10" s="106">
        <f t="shared" si="8"/>
        <v>57.5</v>
      </c>
      <c r="Z10" s="106">
        <v>50</v>
      </c>
      <c r="AA10" s="106">
        <f t="shared" si="19"/>
        <v>50</v>
      </c>
      <c r="AB10" s="416">
        <v>0</v>
      </c>
      <c r="AC10" s="107">
        <f t="shared" si="20"/>
        <v>57.5</v>
      </c>
      <c r="AE10" s="60" t="s">
        <v>573</v>
      </c>
      <c r="AF10" s="75">
        <v>1</v>
      </c>
      <c r="AG10" s="46" t="s">
        <v>97</v>
      </c>
      <c r="AH10" s="131" t="s">
        <v>358</v>
      </c>
      <c r="AI10" s="135">
        <f>IFERROR(INDEX('3.4-3.8 Map'!$CQ$5:$CT$74,MATCH(AH10,'3.4-3.8 Map'!AreaNames,0),MATCH($C$4,'3.4-3.8 Map'!$CQ$4:$CT$4,0)),0)</f>
        <v>50</v>
      </c>
      <c r="AJ10" s="133" t="s">
        <v>153</v>
      </c>
      <c r="AK10" s="78" t="s">
        <v>398</v>
      </c>
      <c r="AL10" s="134">
        <f t="shared" si="9"/>
        <v>0</v>
      </c>
      <c r="AM10" s="446">
        <f t="shared" si="10"/>
        <v>50</v>
      </c>
      <c r="AN10" s="441">
        <f t="shared" si="11"/>
        <v>1</v>
      </c>
      <c r="AO10" s="454">
        <f>SUMIFS('Sub-Areas'!$D:$D,'Sub-Areas'!$B:$B,AH10)</f>
        <v>82399</v>
      </c>
      <c r="AP10" s="123">
        <f t="shared" si="12"/>
        <v>1</v>
      </c>
      <c r="AQ10" s="124">
        <f t="shared" si="13"/>
        <v>0</v>
      </c>
      <c r="AR10" s="124">
        <f t="shared" si="14"/>
        <v>82399</v>
      </c>
      <c r="AS10" s="433">
        <f t="shared" si="15"/>
        <v>1</v>
      </c>
      <c r="AT10" s="118" t="str">
        <f t="shared" si="16"/>
        <v>Significant</v>
      </c>
      <c r="AU10" s="125">
        <f t="shared" si="17"/>
        <v>50</v>
      </c>
      <c r="AW10" s="70" t="s">
        <v>576</v>
      </c>
      <c r="AX10" s="73" t="s">
        <v>574</v>
      </c>
      <c r="AY10" s="95" t="s">
        <v>89</v>
      </c>
      <c r="AZ10" s="94">
        <f>SUMIFS(Products!$H:$H,Products!$B:$B,Telstra!AY10)</f>
        <v>193137</v>
      </c>
      <c r="BA10" s="106">
        <f>SUMIFS($AU:$AU,$AG:$AG,Telstra!AY10)</f>
        <v>82.5</v>
      </c>
      <c r="BB10" s="95" t="s">
        <v>115</v>
      </c>
      <c r="BC10" s="137">
        <f t="shared" si="18"/>
        <v>57.5</v>
      </c>
      <c r="BD10" s="106">
        <f>_xlfn.XLOOKUP(AY10,Products!$B:$B,Products!$E:$E)</f>
        <v>45</v>
      </c>
      <c r="BE10" s="106">
        <f t="shared" si="21"/>
        <v>45</v>
      </c>
      <c r="BF10" s="416">
        <v>0</v>
      </c>
      <c r="BG10" s="107">
        <f t="shared" si="22"/>
        <v>57.5</v>
      </c>
      <c r="BH10" s="43"/>
      <c r="BI10" s="43"/>
      <c r="BJ10" s="43"/>
      <c r="BK10" s="43"/>
    </row>
    <row r="11" spans="2:63" ht="16.5" customHeight="1" x14ac:dyDescent="0.25">
      <c r="E11" s="60" t="s">
        <v>571</v>
      </c>
      <c r="F11" s="75">
        <v>1</v>
      </c>
      <c r="G11" s="46" t="s">
        <v>47</v>
      </c>
      <c r="H11" s="55" t="s">
        <v>303</v>
      </c>
      <c r="I11" s="442">
        <f>IFERROR(INDEX('3.4-3.8 Map'!$CQ$5:$CT$74,MATCH(H11,'3.4-3.8 Map'!AreaNames,0),MATCH($C$4,'3.4-3.8 Map'!$CQ$4:$CT$4,0)),0)</f>
        <v>60</v>
      </c>
      <c r="J11" s="441">
        <f t="shared" si="0"/>
        <v>1</v>
      </c>
      <c r="K11" s="57">
        <f>SUMIFS('Sub-Areas'!$D:$D,'Sub-Areas'!$B:$B,H11)</f>
        <v>3187057</v>
      </c>
      <c r="L11" s="123">
        <f t="shared" si="1"/>
        <v>0.63572672418092058</v>
      </c>
      <c r="M11" s="124">
        <f t="shared" si="2"/>
        <v>1826193</v>
      </c>
      <c r="N11" s="124">
        <f t="shared" si="3"/>
        <v>5013250</v>
      </c>
      <c r="O11" s="123">
        <f t="shared" si="4"/>
        <v>1</v>
      </c>
      <c r="P11" s="118" t="str">
        <f t="shared" si="5"/>
        <v>Significant</v>
      </c>
      <c r="Q11" s="125">
        <f t="shared" si="6"/>
        <v>60</v>
      </c>
      <c r="S11" s="93" t="s">
        <v>580</v>
      </c>
      <c r="T11" s="73" t="s">
        <v>574</v>
      </c>
      <c r="U11" s="95" t="s">
        <v>160</v>
      </c>
      <c r="V11" s="136">
        <f>SUMIFS(Products!$H:$H,Products!$B:$B,Telstra!U11)</f>
        <v>2419254</v>
      </c>
      <c r="W11" s="137">
        <f t="shared" si="7"/>
        <v>82.5</v>
      </c>
      <c r="X11" s="95" t="s">
        <v>178</v>
      </c>
      <c r="Y11" s="106">
        <f t="shared" si="8"/>
        <v>57.5</v>
      </c>
      <c r="Z11" s="106">
        <v>50</v>
      </c>
      <c r="AA11" s="106">
        <f t="shared" si="19"/>
        <v>50</v>
      </c>
      <c r="AB11" s="416">
        <v>0</v>
      </c>
      <c r="AC11" s="107">
        <f t="shared" si="20"/>
        <v>57.5</v>
      </c>
      <c r="AE11" s="61" t="s">
        <v>573</v>
      </c>
      <c r="AF11" s="153">
        <v>1</v>
      </c>
      <c r="AG11" s="47" t="s">
        <v>100</v>
      </c>
      <c r="AH11" s="154" t="s">
        <v>101</v>
      </c>
      <c r="AI11" s="158">
        <f>IFERROR(INDEX('3.4-3.8 Map'!$CQ$5:$CT$74,MATCH(AH11,'3.4-3.8 Map'!AreaNames,0),MATCH($C$4,'3.4-3.8 Map'!$CQ$4:$CT$4,0)),0)</f>
        <v>75</v>
      </c>
      <c r="AJ11" s="155" t="s">
        <v>172</v>
      </c>
      <c r="AK11" s="156" t="s">
        <v>398</v>
      </c>
      <c r="AL11" s="157">
        <f t="shared" si="9"/>
        <v>0</v>
      </c>
      <c r="AM11" s="448">
        <f t="shared" si="10"/>
        <v>75</v>
      </c>
      <c r="AN11" s="449">
        <f t="shared" si="11"/>
        <v>1</v>
      </c>
      <c r="AO11" s="453">
        <f>SUMIFS('Sub-Areas'!$D:$D,'Sub-Areas'!$B:$B,AH11)</f>
        <v>166383</v>
      </c>
      <c r="AP11" s="159">
        <f t="shared" si="12"/>
        <v>1</v>
      </c>
      <c r="AQ11" s="161">
        <f t="shared" si="13"/>
        <v>0</v>
      </c>
      <c r="AR11" s="161">
        <f t="shared" si="14"/>
        <v>166383</v>
      </c>
      <c r="AS11" s="435">
        <f t="shared" si="15"/>
        <v>1</v>
      </c>
      <c r="AT11" s="160" t="str">
        <f t="shared" si="16"/>
        <v>Significant</v>
      </c>
      <c r="AU11" s="162">
        <f t="shared" si="17"/>
        <v>75</v>
      </c>
      <c r="AW11" s="93" t="s">
        <v>573</v>
      </c>
      <c r="AX11" s="73" t="s">
        <v>574</v>
      </c>
      <c r="AY11" s="95" t="s">
        <v>73</v>
      </c>
      <c r="AZ11" s="94">
        <f>SUMIFS(Products!$H:$H,Products!$B:$B,Telstra!AY11)</f>
        <v>120000</v>
      </c>
      <c r="BA11" s="106">
        <f>SUMIFS($AU:$AU,$AG:$AG,Telstra!AY11)</f>
        <v>82.5</v>
      </c>
      <c r="BB11" s="97" t="s">
        <v>87</v>
      </c>
      <c r="BC11" s="106">
        <f t="shared" si="18"/>
        <v>57.5</v>
      </c>
      <c r="BD11" s="106">
        <f>_xlfn.XLOOKUP(AY11,Products!$B:$B,Products!$E:$E)</f>
        <v>25</v>
      </c>
      <c r="BE11" s="106">
        <f t="shared" si="21"/>
        <v>25</v>
      </c>
      <c r="BF11" s="416">
        <v>0</v>
      </c>
      <c r="BG11" s="107">
        <f t="shared" si="22"/>
        <v>57.5</v>
      </c>
      <c r="BH11" s="43"/>
      <c r="BI11" s="43"/>
      <c r="BJ11" s="43"/>
      <c r="BK11" s="43"/>
    </row>
    <row r="12" spans="2:63" ht="16.5" customHeight="1" x14ac:dyDescent="0.25">
      <c r="E12" s="60" t="s">
        <v>571</v>
      </c>
      <c r="F12" s="75">
        <v>1</v>
      </c>
      <c r="G12" s="46" t="s">
        <v>47</v>
      </c>
      <c r="H12" s="55" t="s">
        <v>305</v>
      </c>
      <c r="I12" s="442">
        <f>IFERROR(INDEX('3.4-3.8 Map'!$CQ$5:$CT$74,MATCH(H12,'3.4-3.8 Map'!AreaNames,0),MATCH($C$4,'3.4-3.8 Map'!$CQ$4:$CT$4,0)),0)</f>
        <v>60</v>
      </c>
      <c r="J12" s="441">
        <f t="shared" si="0"/>
        <v>2</v>
      </c>
      <c r="K12" s="57">
        <f>SUMIFS('Sub-Areas'!$D:$D,'Sub-Areas'!$B:$B,H12)</f>
        <v>1820925</v>
      </c>
      <c r="L12" s="123">
        <f t="shared" si="1"/>
        <v>0.36322246047972873</v>
      </c>
      <c r="M12" s="124">
        <f t="shared" si="2"/>
        <v>3192325</v>
      </c>
      <c r="N12" s="124">
        <f t="shared" si="3"/>
        <v>5013250</v>
      </c>
      <c r="O12" s="123">
        <f t="shared" si="4"/>
        <v>1</v>
      </c>
      <c r="P12" s="118" t="str">
        <f t="shared" si="5"/>
        <v>Significant</v>
      </c>
      <c r="Q12" s="125" t="str">
        <f t="shared" si="6"/>
        <v>-</v>
      </c>
      <c r="S12" s="93" t="s">
        <v>581</v>
      </c>
      <c r="T12" s="73" t="s">
        <v>574</v>
      </c>
      <c r="U12" s="97" t="s">
        <v>178</v>
      </c>
      <c r="V12" s="136">
        <f>SUMIFS(Products!$H:$H,Products!$B:$B,Telstra!U12)</f>
        <v>1769954</v>
      </c>
      <c r="W12" s="137">
        <f t="shared" si="7"/>
        <v>82.5</v>
      </c>
      <c r="X12" s="97" t="s">
        <v>160</v>
      </c>
      <c r="Y12" s="106">
        <f t="shared" si="8"/>
        <v>57.5</v>
      </c>
      <c r="Z12" s="106">
        <v>50</v>
      </c>
      <c r="AA12" s="106">
        <f t="shared" si="19"/>
        <v>50</v>
      </c>
      <c r="AB12" s="416">
        <v>0</v>
      </c>
      <c r="AC12" s="107">
        <f t="shared" si="20"/>
        <v>57.5</v>
      </c>
      <c r="AE12" s="60" t="s">
        <v>573</v>
      </c>
      <c r="AF12" s="75">
        <v>1</v>
      </c>
      <c r="AG12" s="46" t="s">
        <v>103</v>
      </c>
      <c r="AH12" s="131" t="s">
        <v>349</v>
      </c>
      <c r="AI12" s="135">
        <f>IFERROR(INDEX('3.4-3.8 Map'!$CQ$5:$CT$74,MATCH(AH12,'3.4-3.8 Map'!AreaNames,0),MATCH($C$4,'3.4-3.8 Map'!$CQ$4:$CT$4,0)),0)</f>
        <v>65</v>
      </c>
      <c r="AJ12" s="133" t="s">
        <v>163</v>
      </c>
      <c r="AK12" s="78" t="s">
        <v>398</v>
      </c>
      <c r="AL12" s="134">
        <f t="shared" si="9"/>
        <v>0</v>
      </c>
      <c r="AM12" s="446">
        <f t="shared" si="10"/>
        <v>65</v>
      </c>
      <c r="AN12" s="441">
        <f t="shared" si="11"/>
        <v>1</v>
      </c>
      <c r="AO12" s="454">
        <f>SUMIFS('Sub-Areas'!$D:$D,'Sub-Areas'!$B:$B,AH12)</f>
        <v>356235</v>
      </c>
      <c r="AP12" s="123">
        <f t="shared" si="12"/>
        <v>0.96008311637910126</v>
      </c>
      <c r="AQ12" s="124">
        <f t="shared" si="13"/>
        <v>11877</v>
      </c>
      <c r="AR12" s="124">
        <f t="shared" si="14"/>
        <v>368112</v>
      </c>
      <c r="AS12" s="433">
        <f t="shared" si="15"/>
        <v>0.99209262463414238</v>
      </c>
      <c r="AT12" s="118" t="str">
        <f t="shared" si="16"/>
        <v>Significant</v>
      </c>
      <c r="AU12" s="125">
        <f t="shared" si="17"/>
        <v>65</v>
      </c>
      <c r="AW12" s="70" t="s">
        <v>576</v>
      </c>
      <c r="AX12" s="73" t="s">
        <v>574</v>
      </c>
      <c r="AY12" s="95" t="s">
        <v>87</v>
      </c>
      <c r="AZ12" s="94">
        <f>SUMIFS(Products!$H:$H,Products!$B:$B,Telstra!AY12)</f>
        <v>120000</v>
      </c>
      <c r="BA12" s="106">
        <f>SUMIFS($AU:$AU,$AG:$AG,Telstra!AY12)</f>
        <v>82.5</v>
      </c>
      <c r="BB12" s="95" t="s">
        <v>73</v>
      </c>
      <c r="BC12" s="106">
        <f t="shared" si="18"/>
        <v>57.5</v>
      </c>
      <c r="BD12" s="106">
        <f>_xlfn.XLOOKUP(AY12,Products!$B:$B,Products!$E:$E)</f>
        <v>45</v>
      </c>
      <c r="BE12" s="106">
        <f t="shared" si="21"/>
        <v>45</v>
      </c>
      <c r="BF12" s="416">
        <v>0</v>
      </c>
      <c r="BG12" s="107">
        <f t="shared" si="22"/>
        <v>57.5</v>
      </c>
      <c r="BH12" s="43"/>
      <c r="BI12" s="43"/>
      <c r="BJ12" s="43"/>
      <c r="BK12" s="43"/>
    </row>
    <row r="13" spans="2:63" ht="16.5" customHeight="1" x14ac:dyDescent="0.25">
      <c r="E13" s="60" t="s">
        <v>571</v>
      </c>
      <c r="F13" s="75">
        <v>1</v>
      </c>
      <c r="G13" s="46" t="s">
        <v>47</v>
      </c>
      <c r="H13" s="55" t="s">
        <v>363</v>
      </c>
      <c r="I13" s="442">
        <f>IFERROR(INDEX('3.4-3.8 Map'!$CQ$5:$CT$74,MATCH(H13,'3.4-3.8 Map'!AreaNames,0),MATCH($C$4,'3.4-3.8 Map'!$CQ$4:$CT$4,0)),0)</f>
        <v>60</v>
      </c>
      <c r="J13" s="441">
        <f t="shared" si="0"/>
        <v>3</v>
      </c>
      <c r="K13" s="57">
        <f>SUMIFS('Sub-Areas'!$D:$D,'Sub-Areas'!$B:$B,H13)</f>
        <v>5268</v>
      </c>
      <c r="L13" s="123">
        <f t="shared" si="1"/>
        <v>1.0508153393507206E-3</v>
      </c>
      <c r="M13" s="124">
        <f t="shared" si="2"/>
        <v>5007982</v>
      </c>
      <c r="N13" s="124">
        <f t="shared" si="3"/>
        <v>5013250</v>
      </c>
      <c r="O13" s="123">
        <f t="shared" si="4"/>
        <v>1</v>
      </c>
      <c r="P13" s="118" t="str">
        <f t="shared" si="5"/>
        <v>Significant</v>
      </c>
      <c r="Q13" s="125" t="str">
        <f t="shared" si="6"/>
        <v>-</v>
      </c>
      <c r="S13" s="93" t="s">
        <v>580</v>
      </c>
      <c r="T13" s="73" t="s">
        <v>574</v>
      </c>
      <c r="U13" s="95" t="s">
        <v>163</v>
      </c>
      <c r="V13" s="136">
        <f>SUMIFS(Products!$H:$H,Products!$B:$B,Telstra!U13)</f>
        <v>1555301</v>
      </c>
      <c r="W13" s="137">
        <f t="shared" si="7"/>
        <v>65</v>
      </c>
      <c r="X13" s="95" t="s">
        <v>182</v>
      </c>
      <c r="Y13" s="106">
        <f t="shared" si="8"/>
        <v>75</v>
      </c>
      <c r="Z13" s="106">
        <v>50</v>
      </c>
      <c r="AA13" s="106">
        <f t="shared" si="19"/>
        <v>50</v>
      </c>
      <c r="AB13" s="416">
        <v>0</v>
      </c>
      <c r="AC13" s="107">
        <f t="shared" si="20"/>
        <v>75</v>
      </c>
      <c r="AE13" s="60" t="s">
        <v>573</v>
      </c>
      <c r="AF13" s="75">
        <v>1</v>
      </c>
      <c r="AG13" s="46" t="s">
        <v>103</v>
      </c>
      <c r="AH13" s="131" t="s">
        <v>344</v>
      </c>
      <c r="AI13" s="135">
        <f>IFERROR(INDEX('3.4-3.8 Map'!$CQ$5:$CT$74,MATCH(AH13,'3.4-3.8 Map'!AreaNames,0),MATCH($C$4,'3.4-3.8 Map'!$CQ$4:$CT$4,0)),0)</f>
        <v>65</v>
      </c>
      <c r="AJ13" s="133" t="s">
        <v>163</v>
      </c>
      <c r="AK13" s="78" t="s">
        <v>182</v>
      </c>
      <c r="AL13" s="134">
        <f t="shared" si="9"/>
        <v>0</v>
      </c>
      <c r="AM13" s="446">
        <f t="shared" si="10"/>
        <v>65</v>
      </c>
      <c r="AN13" s="441">
        <f t="shared" si="11"/>
        <v>2</v>
      </c>
      <c r="AO13" s="454">
        <f>SUMIFS('Sub-Areas'!$D:$D,'Sub-Areas'!$B:$B,AH13)</f>
        <v>11877</v>
      </c>
      <c r="AP13" s="123">
        <f t="shared" si="12"/>
        <v>3.2009508255041154E-2</v>
      </c>
      <c r="AQ13" s="124">
        <f t="shared" si="13"/>
        <v>356235</v>
      </c>
      <c r="AR13" s="124">
        <f t="shared" si="14"/>
        <v>368112</v>
      </c>
      <c r="AS13" s="433">
        <f t="shared" si="15"/>
        <v>0.99209262463414238</v>
      </c>
      <c r="AT13" s="118" t="str">
        <f t="shared" si="16"/>
        <v>Significant</v>
      </c>
      <c r="AU13" s="125" t="str">
        <f t="shared" si="17"/>
        <v>-</v>
      </c>
      <c r="AW13" s="70" t="s">
        <v>576</v>
      </c>
      <c r="AX13" s="73" t="s">
        <v>574</v>
      </c>
      <c r="AY13" s="95" t="s">
        <v>134</v>
      </c>
      <c r="AZ13" s="94">
        <f>SUMIFS(Products!$H:$H,Products!$B:$B,Telstra!AY13)</f>
        <v>664868</v>
      </c>
      <c r="BA13" s="106">
        <f>SUMIFS($AU:$AU,$AG:$AG,Telstra!AY13)</f>
        <v>50</v>
      </c>
      <c r="BB13" s="97" t="s">
        <v>398</v>
      </c>
      <c r="BC13" s="106">
        <f t="shared" si="18"/>
        <v>90</v>
      </c>
      <c r="BD13" s="106">
        <f>_xlfn.XLOOKUP(AY13,Products!$B:$B,Products!$E:$E)</f>
        <v>35</v>
      </c>
      <c r="BE13" s="106">
        <f t="shared" si="21"/>
        <v>35</v>
      </c>
      <c r="BF13" s="416">
        <v>0</v>
      </c>
      <c r="BG13" s="107">
        <f t="shared" si="22"/>
        <v>90</v>
      </c>
      <c r="BH13" s="43"/>
      <c r="BI13" s="43"/>
      <c r="BJ13" s="43"/>
      <c r="BK13" s="43"/>
    </row>
    <row r="14" spans="2:63" ht="16.5" customHeight="1" x14ac:dyDescent="0.25">
      <c r="E14" s="60" t="s">
        <v>571</v>
      </c>
      <c r="F14" s="75">
        <v>1</v>
      </c>
      <c r="G14" s="46" t="s">
        <v>50</v>
      </c>
      <c r="H14" s="55" t="s">
        <v>316</v>
      </c>
      <c r="I14" s="442">
        <f>IFERROR(INDEX('3.4-3.8 Map'!$CQ$5:$CT$74,MATCH(H14,'3.4-3.8 Map'!AreaNames,0),MATCH($C$4,'3.4-3.8 Map'!$CQ$4:$CT$4,0)),0)</f>
        <v>62.5</v>
      </c>
      <c r="J14" s="441">
        <f t="shared" si="0"/>
        <v>1</v>
      </c>
      <c r="K14" s="57">
        <f>SUMIFS('Sub-Areas'!$D:$D,'Sub-Areas'!$B:$B,H14)</f>
        <v>1225241</v>
      </c>
      <c r="L14" s="123">
        <f t="shared" si="1"/>
        <v>0.57494978977400701</v>
      </c>
      <c r="M14" s="124">
        <f t="shared" si="2"/>
        <v>905799</v>
      </c>
      <c r="N14" s="124">
        <f t="shared" si="3"/>
        <v>2131040</v>
      </c>
      <c r="O14" s="123">
        <f t="shared" si="4"/>
        <v>1</v>
      </c>
      <c r="P14" s="118" t="str">
        <f t="shared" si="5"/>
        <v>Significant</v>
      </c>
      <c r="Q14" s="125">
        <f t="shared" si="6"/>
        <v>62.5</v>
      </c>
      <c r="S14" s="93" t="s">
        <v>581</v>
      </c>
      <c r="T14" s="73" t="s">
        <v>574</v>
      </c>
      <c r="U14" s="97" t="s">
        <v>182</v>
      </c>
      <c r="V14" s="136">
        <f>SUMIFS(Products!$H:$H,Products!$B:$B,Telstra!U14)</f>
        <v>1199066</v>
      </c>
      <c r="W14" s="137">
        <f t="shared" si="7"/>
        <v>65</v>
      </c>
      <c r="X14" s="97" t="s">
        <v>163</v>
      </c>
      <c r="Y14" s="106">
        <f t="shared" si="8"/>
        <v>75</v>
      </c>
      <c r="Z14" s="106">
        <v>50</v>
      </c>
      <c r="AA14" s="106">
        <f t="shared" si="19"/>
        <v>50</v>
      </c>
      <c r="AB14" s="416">
        <v>0</v>
      </c>
      <c r="AC14" s="107">
        <f t="shared" si="20"/>
        <v>75</v>
      </c>
      <c r="AE14" s="60" t="s">
        <v>573</v>
      </c>
      <c r="AF14" s="75">
        <v>1</v>
      </c>
      <c r="AG14" s="46" t="s">
        <v>103</v>
      </c>
      <c r="AH14" s="131" t="s">
        <v>404</v>
      </c>
      <c r="AI14" s="135">
        <f>IFERROR(INDEX('3.4-3.8 Map'!$CQ$5:$CT$74,MATCH(AH14,'3.4-3.8 Map'!AreaNames,0),MATCH($C$4,'3.4-3.8 Map'!$CQ$4:$CT$4,0)),0)</f>
        <v>0</v>
      </c>
      <c r="AJ14" s="133" t="s">
        <v>398</v>
      </c>
      <c r="AK14" s="78" t="s">
        <v>398</v>
      </c>
      <c r="AL14" s="134">
        <f t="shared" si="9"/>
        <v>0</v>
      </c>
      <c r="AM14" s="446">
        <f t="shared" si="10"/>
        <v>0</v>
      </c>
      <c r="AN14" s="441">
        <f t="shared" si="11"/>
        <v>3</v>
      </c>
      <c r="AO14" s="454">
        <f>SUMIFS('Sub-Areas'!$D:$D,'Sub-Areas'!$B:$B,AH14)</f>
        <v>2934</v>
      </c>
      <c r="AP14" s="123">
        <f t="shared" si="12"/>
        <v>7.9073753658576024E-3</v>
      </c>
      <c r="AQ14" s="124">
        <f t="shared" si="13"/>
        <v>368112</v>
      </c>
      <c r="AR14" s="124">
        <f t="shared" si="14"/>
        <v>371046</v>
      </c>
      <c r="AS14" s="433">
        <f t="shared" si="15"/>
        <v>1</v>
      </c>
      <c r="AT14" s="118" t="str">
        <f t="shared" si="16"/>
        <v>Significant</v>
      </c>
      <c r="AU14" s="125" t="str">
        <f t="shared" si="17"/>
        <v>-</v>
      </c>
      <c r="AW14" s="93" t="s">
        <v>573</v>
      </c>
      <c r="AX14" s="73" t="s">
        <v>574</v>
      </c>
      <c r="AY14" s="95" t="s">
        <v>94</v>
      </c>
      <c r="AZ14" s="94">
        <f>SUMIFS(Products!$H:$H,Products!$B:$B,Telstra!AY14)</f>
        <v>599423</v>
      </c>
      <c r="BA14" s="106">
        <f>SUMIFS($AU:$AU,$AG:$AG,Telstra!AY14)</f>
        <v>50</v>
      </c>
      <c r="BB14" s="97" t="s">
        <v>122</v>
      </c>
      <c r="BC14" s="106">
        <f t="shared" si="18"/>
        <v>90</v>
      </c>
      <c r="BD14" s="106">
        <f>_xlfn.XLOOKUP(AY14,Products!$B:$B,Products!$E:$E)</f>
        <v>40</v>
      </c>
      <c r="BE14" s="106">
        <f t="shared" si="21"/>
        <v>40</v>
      </c>
      <c r="BF14" s="416">
        <v>0</v>
      </c>
      <c r="BG14" s="107">
        <f t="shared" si="22"/>
        <v>90</v>
      </c>
      <c r="BH14" s="43"/>
      <c r="BI14" s="43"/>
      <c r="BJ14" s="43"/>
      <c r="BK14" s="43"/>
    </row>
    <row r="15" spans="2:63" ht="16.5" customHeight="1" x14ac:dyDescent="0.25">
      <c r="E15" s="60" t="s">
        <v>571</v>
      </c>
      <c r="F15" s="75">
        <v>1</v>
      </c>
      <c r="G15" s="46" t="s">
        <v>50</v>
      </c>
      <c r="H15" s="55" t="s">
        <v>318</v>
      </c>
      <c r="I15" s="442">
        <f>IFERROR(INDEX('3.4-3.8 Map'!$CQ$5:$CT$74,MATCH(H15,'3.4-3.8 Map'!AreaNames,0),MATCH($C$4,'3.4-3.8 Map'!$CQ$4:$CT$4,0)),0)</f>
        <v>62.5</v>
      </c>
      <c r="J15" s="441">
        <f t="shared" si="0"/>
        <v>2</v>
      </c>
      <c r="K15" s="57">
        <f>SUMIFS('Sub-Areas'!$D:$D,'Sub-Areas'!$B:$B,H15)</f>
        <v>905799</v>
      </c>
      <c r="L15" s="123">
        <f t="shared" si="1"/>
        <v>0.42505021022599293</v>
      </c>
      <c r="M15" s="124">
        <f t="shared" si="2"/>
        <v>1225241</v>
      </c>
      <c r="N15" s="124">
        <f t="shared" si="3"/>
        <v>2131040</v>
      </c>
      <c r="O15" s="123">
        <f t="shared" si="4"/>
        <v>1</v>
      </c>
      <c r="P15" s="118" t="str">
        <f t="shared" si="5"/>
        <v>Significant</v>
      </c>
      <c r="Q15" s="125" t="str">
        <f t="shared" si="6"/>
        <v>-</v>
      </c>
      <c r="S15" s="93" t="s">
        <v>580</v>
      </c>
      <c r="T15" s="73" t="s">
        <v>574</v>
      </c>
      <c r="U15" s="95" t="s">
        <v>172</v>
      </c>
      <c r="V15" s="136">
        <f>SUMIFS(Products!$H:$H,Products!$B:$B,Telstra!U15)</f>
        <v>384305</v>
      </c>
      <c r="W15" s="137">
        <f t="shared" si="7"/>
        <v>75</v>
      </c>
      <c r="X15" s="95" t="s">
        <v>188</v>
      </c>
      <c r="Y15" s="106">
        <f t="shared" si="8"/>
        <v>65</v>
      </c>
      <c r="Z15" s="106">
        <v>50</v>
      </c>
      <c r="AA15" s="106">
        <f t="shared" si="19"/>
        <v>50</v>
      </c>
      <c r="AB15" s="416">
        <v>0</v>
      </c>
      <c r="AC15" s="107">
        <f t="shared" si="20"/>
        <v>65</v>
      </c>
      <c r="AE15" s="61" t="s">
        <v>573</v>
      </c>
      <c r="AF15" s="153">
        <v>1</v>
      </c>
      <c r="AG15" s="47" t="s">
        <v>106</v>
      </c>
      <c r="AH15" s="154" t="s">
        <v>245</v>
      </c>
      <c r="AI15" s="158">
        <f>IFERROR(INDEX('3.4-3.8 Map'!$CQ$5:$CT$74,MATCH(AH15,'3.4-3.8 Map'!AreaNames,0),MATCH($C$4,'3.4-3.8 Map'!$CQ$4:$CT$4,0)),0)</f>
        <v>50</v>
      </c>
      <c r="AJ15" s="155" t="s">
        <v>169</v>
      </c>
      <c r="AK15" s="156" t="s">
        <v>398</v>
      </c>
      <c r="AL15" s="157">
        <f t="shared" si="9"/>
        <v>0</v>
      </c>
      <c r="AM15" s="448">
        <f t="shared" si="10"/>
        <v>50</v>
      </c>
      <c r="AN15" s="449">
        <f t="shared" si="11"/>
        <v>1</v>
      </c>
      <c r="AO15" s="453">
        <f>SUMIFS('Sub-Areas'!$D:$D,'Sub-Areas'!$B:$B,AH15)</f>
        <v>132499</v>
      </c>
      <c r="AP15" s="159">
        <f t="shared" si="12"/>
        <v>1</v>
      </c>
      <c r="AQ15" s="161">
        <f t="shared" si="13"/>
        <v>0</v>
      </c>
      <c r="AR15" s="161">
        <f t="shared" si="14"/>
        <v>132499</v>
      </c>
      <c r="AS15" s="435">
        <f t="shared" si="15"/>
        <v>1</v>
      </c>
      <c r="AT15" s="160" t="str">
        <f t="shared" si="16"/>
        <v>Significant</v>
      </c>
      <c r="AU15" s="162">
        <f t="shared" si="17"/>
        <v>50</v>
      </c>
      <c r="AW15" s="70" t="s">
        <v>576</v>
      </c>
      <c r="AX15" s="73" t="s">
        <v>574</v>
      </c>
      <c r="AY15" s="95" t="s">
        <v>122</v>
      </c>
      <c r="AZ15" s="94">
        <f>SUMIFS(Products!$H:$H,Products!$B:$B,Telstra!AY15)</f>
        <v>599423</v>
      </c>
      <c r="BA15" s="106">
        <f>SUMIFS($AU:$AU,$AG:$AG,Telstra!AY15)</f>
        <v>50</v>
      </c>
      <c r="BB15" s="95" t="s">
        <v>94</v>
      </c>
      <c r="BC15" s="106">
        <f t="shared" si="18"/>
        <v>90</v>
      </c>
      <c r="BD15" s="106">
        <f>_xlfn.XLOOKUP(AY15,Products!$B:$B,Products!$E:$E)</f>
        <v>65</v>
      </c>
      <c r="BE15" s="106">
        <f t="shared" si="21"/>
        <v>65</v>
      </c>
      <c r="BF15" s="416">
        <v>0</v>
      </c>
      <c r="BG15" s="107">
        <f t="shared" si="22"/>
        <v>90</v>
      </c>
      <c r="BH15" s="43"/>
      <c r="BI15" s="43"/>
      <c r="BJ15" s="43"/>
      <c r="BK15" s="43"/>
    </row>
    <row r="16" spans="2:63" ht="16.5" customHeight="1" x14ac:dyDescent="0.25">
      <c r="E16" s="60" t="s">
        <v>571</v>
      </c>
      <c r="F16" s="75">
        <v>1</v>
      </c>
      <c r="G16" s="46" t="s">
        <v>53</v>
      </c>
      <c r="H16" s="55" t="s">
        <v>320</v>
      </c>
      <c r="I16" s="442">
        <f>IFERROR(INDEX('3.4-3.8 Map'!$CQ$5:$CT$74,MATCH(H16,'3.4-3.8 Map'!AreaNames,0),MATCH($C$4,'3.4-3.8 Map'!$CQ$4:$CT$4,0)),0)</f>
        <v>60</v>
      </c>
      <c r="J16" s="441">
        <f t="shared" si="0"/>
        <v>1</v>
      </c>
      <c r="K16" s="57">
        <f>SUMIFS('Sub-Areas'!$D:$D,'Sub-Areas'!$B:$B,H16)</f>
        <v>4050472</v>
      </c>
      <c r="L16" s="123">
        <f t="shared" si="1"/>
        <v>0.71420168256887984</v>
      </c>
      <c r="M16" s="124">
        <f t="shared" si="2"/>
        <v>1620856</v>
      </c>
      <c r="N16" s="124">
        <f t="shared" si="3"/>
        <v>5671328</v>
      </c>
      <c r="O16" s="123">
        <f t="shared" si="4"/>
        <v>1</v>
      </c>
      <c r="P16" s="118" t="str">
        <f t="shared" si="5"/>
        <v>Significant</v>
      </c>
      <c r="Q16" s="125">
        <f t="shared" si="6"/>
        <v>60</v>
      </c>
      <c r="S16" s="93" t="s">
        <v>581</v>
      </c>
      <c r="T16" s="73" t="s">
        <v>574</v>
      </c>
      <c r="U16" s="97" t="s">
        <v>188</v>
      </c>
      <c r="V16" s="136">
        <f>SUMIFS(Products!$H:$H,Products!$B:$B,Telstra!U16)</f>
        <v>217922</v>
      </c>
      <c r="W16" s="137">
        <f t="shared" si="7"/>
        <v>75</v>
      </c>
      <c r="X16" s="97" t="s">
        <v>172</v>
      </c>
      <c r="Y16" s="106">
        <f t="shared" si="8"/>
        <v>65</v>
      </c>
      <c r="Z16" s="106">
        <v>50</v>
      </c>
      <c r="AA16" s="106">
        <f t="shared" si="19"/>
        <v>50</v>
      </c>
      <c r="AB16" s="416">
        <v>0</v>
      </c>
      <c r="AC16" s="107">
        <f t="shared" si="20"/>
        <v>65</v>
      </c>
      <c r="AE16" s="60" t="s">
        <v>573</v>
      </c>
      <c r="AF16" s="75">
        <v>1</v>
      </c>
      <c r="AG16" s="46" t="s">
        <v>109</v>
      </c>
      <c r="AH16" s="131" t="s">
        <v>249</v>
      </c>
      <c r="AI16" s="135">
        <f>IFERROR(INDEX('3.4-3.8 Map'!$CQ$5:$CT$74,MATCH(AH16,'3.4-3.8 Map'!AreaNames,0),MATCH($C$4,'3.4-3.8 Map'!$CQ$4:$CT$4,0)),0)</f>
        <v>50</v>
      </c>
      <c r="AJ16" s="133" t="s">
        <v>166</v>
      </c>
      <c r="AK16" s="78" t="s">
        <v>398</v>
      </c>
      <c r="AL16" s="134">
        <f t="shared" si="9"/>
        <v>0</v>
      </c>
      <c r="AM16" s="446">
        <f t="shared" si="10"/>
        <v>50</v>
      </c>
      <c r="AN16" s="441">
        <f t="shared" si="11"/>
        <v>1</v>
      </c>
      <c r="AO16" s="454">
        <f>SUMIFS('Sub-Areas'!$D:$D,'Sub-Areas'!$B:$B,AH16)</f>
        <v>369175</v>
      </c>
      <c r="AP16" s="123">
        <f t="shared" si="12"/>
        <v>1</v>
      </c>
      <c r="AQ16" s="124">
        <f t="shared" si="13"/>
        <v>0</v>
      </c>
      <c r="AR16" s="124">
        <f t="shared" si="14"/>
        <v>369175</v>
      </c>
      <c r="AS16" s="433">
        <f t="shared" si="15"/>
        <v>1</v>
      </c>
      <c r="AT16" s="118" t="str">
        <f t="shared" si="16"/>
        <v>Significant</v>
      </c>
      <c r="AU16" s="125">
        <f t="shared" si="17"/>
        <v>50</v>
      </c>
      <c r="AW16" s="93" t="s">
        <v>573</v>
      </c>
      <c r="AX16" s="73" t="s">
        <v>574</v>
      </c>
      <c r="AY16" s="95" t="s">
        <v>103</v>
      </c>
      <c r="AZ16" s="94">
        <f>SUMIFS(Products!$H:$H,Products!$B:$B,Telstra!AY16)</f>
        <v>371046</v>
      </c>
      <c r="BA16" s="106">
        <f>SUMIFS($AU:$AU,$AG:$AG,Telstra!AY16)</f>
        <v>65</v>
      </c>
      <c r="BB16" s="95" t="s">
        <v>124</v>
      </c>
      <c r="BC16" s="137">
        <f t="shared" si="18"/>
        <v>75</v>
      </c>
      <c r="BD16" s="106">
        <f>_xlfn.XLOOKUP(AY16,Products!$B:$B,Products!$E:$E)</f>
        <v>40</v>
      </c>
      <c r="BE16" s="106">
        <f t="shared" si="21"/>
        <v>40</v>
      </c>
      <c r="BF16" s="416">
        <v>0</v>
      </c>
      <c r="BG16" s="107">
        <f t="shared" si="22"/>
        <v>75</v>
      </c>
      <c r="BH16" s="43"/>
      <c r="BI16" s="43"/>
      <c r="BJ16" s="43"/>
      <c r="BK16" s="43"/>
    </row>
    <row r="17" spans="5:63" ht="16.5" customHeight="1" x14ac:dyDescent="0.25">
      <c r="E17" s="60" t="s">
        <v>571</v>
      </c>
      <c r="F17" s="75">
        <v>1</v>
      </c>
      <c r="G17" s="46" t="s">
        <v>53</v>
      </c>
      <c r="H17" s="55" t="s">
        <v>326</v>
      </c>
      <c r="I17" s="442">
        <f>IFERROR(INDEX('3.4-3.8 Map'!$CQ$5:$CT$74,MATCH(H17,'3.4-3.8 Map'!AreaNames,0),MATCH($C$4,'3.4-3.8 Map'!$CQ$4:$CT$4,0)),0)</f>
        <v>60</v>
      </c>
      <c r="J17" s="441">
        <f t="shared" si="0"/>
        <v>2</v>
      </c>
      <c r="K17" s="57">
        <f>SUMIFS('Sub-Areas'!$D:$D,'Sub-Areas'!$B:$B,H17)</f>
        <v>1437987</v>
      </c>
      <c r="L17" s="123">
        <f t="shared" si="1"/>
        <v>0.25355384135779135</v>
      </c>
      <c r="M17" s="124">
        <f t="shared" si="2"/>
        <v>4233341</v>
      </c>
      <c r="N17" s="124">
        <f t="shared" si="3"/>
        <v>5671328</v>
      </c>
      <c r="O17" s="123">
        <f t="shared" si="4"/>
        <v>1</v>
      </c>
      <c r="P17" s="118" t="str">
        <f t="shared" si="5"/>
        <v>Significant</v>
      </c>
      <c r="Q17" s="125" t="str">
        <f t="shared" si="6"/>
        <v>-</v>
      </c>
      <c r="S17" s="93" t="s">
        <v>580</v>
      </c>
      <c r="T17" s="73" t="s">
        <v>572</v>
      </c>
      <c r="U17" s="95" t="s">
        <v>169</v>
      </c>
      <c r="V17" s="136">
        <f>SUMIFS(Products!$H:$H,Products!$B:$B,Telstra!U17)</f>
        <v>556247</v>
      </c>
      <c r="W17" s="137">
        <f t="shared" si="7"/>
        <v>82.5</v>
      </c>
      <c r="X17" s="95" t="s">
        <v>56</v>
      </c>
      <c r="Y17" s="106">
        <f t="shared" si="8"/>
        <v>57.5</v>
      </c>
      <c r="Z17" s="106">
        <v>50</v>
      </c>
      <c r="AA17" s="106">
        <f t="shared" si="19"/>
        <v>50</v>
      </c>
      <c r="AB17" s="416">
        <v>0</v>
      </c>
      <c r="AC17" s="107">
        <f t="shared" si="20"/>
        <v>57.5</v>
      </c>
      <c r="AE17" s="60" t="s">
        <v>573</v>
      </c>
      <c r="AF17" s="75">
        <v>1</v>
      </c>
      <c r="AG17" s="46" t="s">
        <v>112</v>
      </c>
      <c r="AH17" s="131" t="s">
        <v>253</v>
      </c>
      <c r="AI17" s="135">
        <f>IFERROR(INDEX('3.4-3.8 Map'!$CQ$5:$CT$74,MATCH(AH17,'3.4-3.8 Map'!AreaNames,0),MATCH($C$4,'3.4-3.8 Map'!$CQ$4:$CT$4,0)),0)</f>
        <v>80</v>
      </c>
      <c r="AJ17" s="133" t="s">
        <v>175</v>
      </c>
      <c r="AK17" s="78" t="s">
        <v>398</v>
      </c>
      <c r="AL17" s="134">
        <f t="shared" si="9"/>
        <v>0</v>
      </c>
      <c r="AM17" s="446">
        <f t="shared" si="10"/>
        <v>80</v>
      </c>
      <c r="AN17" s="441">
        <f t="shared" si="11"/>
        <v>1</v>
      </c>
      <c r="AO17" s="454">
        <f>SUMIFS('Sub-Areas'!$D:$D,'Sub-Areas'!$B:$B,AH17)</f>
        <v>90436</v>
      </c>
      <c r="AP17" s="123">
        <f t="shared" si="12"/>
        <v>1</v>
      </c>
      <c r="AQ17" s="124">
        <f t="shared" si="13"/>
        <v>0</v>
      </c>
      <c r="AR17" s="124">
        <f t="shared" si="14"/>
        <v>90436</v>
      </c>
      <c r="AS17" s="433">
        <f t="shared" si="15"/>
        <v>1</v>
      </c>
      <c r="AT17" s="118" t="str">
        <f t="shared" si="16"/>
        <v>Significant</v>
      </c>
      <c r="AU17" s="125">
        <f t="shared" si="17"/>
        <v>80</v>
      </c>
      <c r="AW17" s="70" t="s">
        <v>576</v>
      </c>
      <c r="AX17" s="73" t="s">
        <v>574</v>
      </c>
      <c r="AY17" s="95" t="s">
        <v>124</v>
      </c>
      <c r="AZ17" s="94">
        <f>SUMIFS(Products!$H:$H,Products!$B:$B,Telstra!AY17)</f>
        <v>371046</v>
      </c>
      <c r="BA17" s="106">
        <f>SUMIFS($AU:$AU,$AG:$AG,Telstra!AY17)</f>
        <v>65</v>
      </c>
      <c r="BB17" s="95" t="s">
        <v>103</v>
      </c>
      <c r="BC17" s="137">
        <f t="shared" si="18"/>
        <v>75</v>
      </c>
      <c r="BD17" s="106">
        <f>_xlfn.XLOOKUP(AY17,Products!$B:$B,Products!$E:$E)</f>
        <v>65</v>
      </c>
      <c r="BE17" s="106">
        <f t="shared" si="21"/>
        <v>65</v>
      </c>
      <c r="BF17" s="416">
        <v>0</v>
      </c>
      <c r="BG17" s="107">
        <f t="shared" si="22"/>
        <v>75</v>
      </c>
      <c r="BH17" s="43"/>
      <c r="BI17" s="43"/>
      <c r="BJ17" s="43"/>
      <c r="BK17" s="43"/>
    </row>
    <row r="18" spans="5:63" ht="16.5" customHeight="1" x14ac:dyDescent="0.25">
      <c r="E18" s="60" t="s">
        <v>571</v>
      </c>
      <c r="F18" s="75">
        <v>1</v>
      </c>
      <c r="G18" s="46" t="s">
        <v>53</v>
      </c>
      <c r="H18" s="55" t="s">
        <v>324</v>
      </c>
      <c r="I18" s="442">
        <f>IFERROR(INDEX('3.4-3.8 Map'!$CQ$5:$CT$74,MATCH(H18,'3.4-3.8 Map'!AreaNames,0),MATCH($C$4,'3.4-3.8 Map'!$CQ$4:$CT$4,0)),0)</f>
        <v>60</v>
      </c>
      <c r="J18" s="441">
        <f t="shared" si="0"/>
        <v>3</v>
      </c>
      <c r="K18" s="57">
        <f>SUMIFS('Sub-Areas'!$D:$D,'Sub-Areas'!$B:$B,H18)</f>
        <v>182869</v>
      </c>
      <c r="L18" s="123">
        <f t="shared" si="1"/>
        <v>3.2244476073328858E-2</v>
      </c>
      <c r="M18" s="124">
        <f t="shared" si="2"/>
        <v>5488459</v>
      </c>
      <c r="N18" s="124">
        <f t="shared" si="3"/>
        <v>5671328</v>
      </c>
      <c r="O18" s="123">
        <f t="shared" si="4"/>
        <v>1</v>
      </c>
      <c r="P18" s="118" t="str">
        <f t="shared" si="5"/>
        <v>Significant</v>
      </c>
      <c r="Q18" s="125" t="str">
        <f t="shared" si="6"/>
        <v>-</v>
      </c>
      <c r="S18" s="93" t="s">
        <v>581</v>
      </c>
      <c r="T18" s="73" t="s">
        <v>572</v>
      </c>
      <c r="U18" s="97" t="s">
        <v>56</v>
      </c>
      <c r="V18" s="136">
        <f>SUMIFS(Products!$H:$H,Products!$B:$B,Telstra!U18)</f>
        <v>283263</v>
      </c>
      <c r="W18" s="137">
        <f t="shared" si="7"/>
        <v>82.5</v>
      </c>
      <c r="X18" s="97" t="s">
        <v>169</v>
      </c>
      <c r="Y18" s="106">
        <f t="shared" si="8"/>
        <v>57.5</v>
      </c>
      <c r="Z18" s="106">
        <v>50</v>
      </c>
      <c r="AA18" s="106">
        <f t="shared" si="19"/>
        <v>50</v>
      </c>
      <c r="AB18" s="416">
        <v>0</v>
      </c>
      <c r="AC18" s="107">
        <f t="shared" si="20"/>
        <v>57.5</v>
      </c>
      <c r="AE18" s="61" t="s">
        <v>573</v>
      </c>
      <c r="AF18" s="153">
        <v>1</v>
      </c>
      <c r="AG18" s="47" t="s">
        <v>115</v>
      </c>
      <c r="AH18" s="154" t="s">
        <v>90</v>
      </c>
      <c r="AI18" s="158">
        <f>IFERROR(INDEX('3.4-3.8 Map'!$CQ$5:$CT$74,MATCH(AH18,'3.4-3.8 Map'!AreaNames,0),MATCH($C$4,'3.4-3.8 Map'!$CQ$4:$CT$4,0)),0)</f>
        <v>82.5</v>
      </c>
      <c r="AJ18" s="155" t="s">
        <v>157</v>
      </c>
      <c r="AK18" s="156" t="s">
        <v>398</v>
      </c>
      <c r="AL18" s="157">
        <f t="shared" si="9"/>
        <v>0</v>
      </c>
      <c r="AM18" s="448">
        <f t="shared" si="10"/>
        <v>82.5</v>
      </c>
      <c r="AN18" s="449">
        <f t="shared" si="11"/>
        <v>1</v>
      </c>
      <c r="AO18" s="453">
        <f>SUMIFS('Sub-Areas'!$D:$D,'Sub-Areas'!$B:$B,AH18)</f>
        <v>193137</v>
      </c>
      <c r="AP18" s="159">
        <f t="shared" si="12"/>
        <v>1</v>
      </c>
      <c r="AQ18" s="161">
        <f t="shared" si="13"/>
        <v>0</v>
      </c>
      <c r="AR18" s="161">
        <f t="shared" si="14"/>
        <v>193137</v>
      </c>
      <c r="AS18" s="435">
        <f t="shared" si="15"/>
        <v>1</v>
      </c>
      <c r="AT18" s="160" t="str">
        <f t="shared" si="16"/>
        <v>Significant</v>
      </c>
      <c r="AU18" s="162">
        <f t="shared" si="17"/>
        <v>82.5</v>
      </c>
      <c r="AW18" s="70" t="s">
        <v>576</v>
      </c>
      <c r="AX18" s="73" t="s">
        <v>574</v>
      </c>
      <c r="AY18" s="95" t="s">
        <v>138</v>
      </c>
      <c r="AZ18" s="94">
        <f>SUMIFS(Products!$H:$H,Products!$B:$B,Telstra!AY18)</f>
        <v>655367</v>
      </c>
      <c r="BA18" s="106">
        <f>SUMIFS($AU:$AU,$AG:$AG,Telstra!AY18)</f>
        <v>65</v>
      </c>
      <c r="BB18" s="95" t="s">
        <v>398</v>
      </c>
      <c r="BC18" s="106">
        <f t="shared" si="18"/>
        <v>75</v>
      </c>
      <c r="BD18" s="106">
        <f>_xlfn.XLOOKUP(AY18,Products!$B:$B,Products!$E:$E)</f>
        <v>35</v>
      </c>
      <c r="BE18" s="106">
        <f t="shared" si="21"/>
        <v>35</v>
      </c>
      <c r="BF18" s="416">
        <v>0</v>
      </c>
      <c r="BG18" s="107">
        <f t="shared" si="22"/>
        <v>75</v>
      </c>
      <c r="BH18" s="43"/>
      <c r="BI18" s="43"/>
      <c r="BJ18" s="43"/>
      <c r="BK18" s="43"/>
    </row>
    <row r="19" spans="5:63" ht="16.5" customHeight="1" x14ac:dyDescent="0.25">
      <c r="E19" s="60" t="s">
        <v>580</v>
      </c>
      <c r="F19" s="75">
        <v>2</v>
      </c>
      <c r="G19" s="46" t="s">
        <v>157</v>
      </c>
      <c r="H19" s="55" t="s">
        <v>90</v>
      </c>
      <c r="I19" s="440">
        <f>IFERROR(INDEX('3.4-3.8 Map'!$CQ$5:$CT$74,MATCH(H19,'3.4-3.8 Map'!AreaNames,0),MATCH($C$4,'3.4-3.8 Map'!$CQ$4:$CT$4,0)),0)</f>
        <v>82.5</v>
      </c>
      <c r="J19" s="441">
        <f t="shared" si="0"/>
        <v>1</v>
      </c>
      <c r="K19" s="57">
        <f>SUMIFS('Sub-Areas'!$D:$D,'Sub-Areas'!$B:$B,H19)</f>
        <v>193137</v>
      </c>
      <c r="L19" s="123">
        <f t="shared" si="1"/>
        <v>0.30269600160487481</v>
      </c>
      <c r="M19" s="124">
        <f t="shared" si="2"/>
        <v>120000</v>
      </c>
      <c r="N19" s="124">
        <f t="shared" si="3"/>
        <v>313137</v>
      </c>
      <c r="O19" s="123">
        <f t="shared" si="4"/>
        <v>0.49076726807678323</v>
      </c>
      <c r="P19" s="118" t="str">
        <f t="shared" si="5"/>
        <v>Significant</v>
      </c>
      <c r="Q19" s="125">
        <f t="shared" si="6"/>
        <v>82.5</v>
      </c>
      <c r="S19" s="93" t="s">
        <v>580</v>
      </c>
      <c r="T19" s="73" t="s">
        <v>574</v>
      </c>
      <c r="U19" s="95" t="s">
        <v>166</v>
      </c>
      <c r="V19" s="136">
        <f>SUMIFS(Products!$H:$H,Products!$B:$B,Telstra!U19)</f>
        <v>1603357</v>
      </c>
      <c r="W19" s="137">
        <f t="shared" si="7"/>
        <v>50</v>
      </c>
      <c r="X19" s="95" t="s">
        <v>185</v>
      </c>
      <c r="Y19" s="106">
        <f t="shared" si="8"/>
        <v>90</v>
      </c>
      <c r="Z19" s="106">
        <v>50</v>
      </c>
      <c r="AA19" s="106">
        <f t="shared" si="19"/>
        <v>50</v>
      </c>
      <c r="AB19" s="416">
        <v>0</v>
      </c>
      <c r="AC19" s="107">
        <f t="shared" si="20"/>
        <v>90</v>
      </c>
      <c r="AE19" s="127" t="s">
        <v>576</v>
      </c>
      <c r="AF19" s="118">
        <v>2</v>
      </c>
      <c r="AG19" s="46" t="s">
        <v>80</v>
      </c>
      <c r="AH19" s="131" t="s">
        <v>196</v>
      </c>
      <c r="AI19" s="135">
        <f>IFERROR(INDEX('3.4-3.8 Map'!$CQ$5:$CT$74,MATCH(AH19,'3.4-3.8 Map'!AreaNames,0),MATCH($C$4,'3.4-3.8 Map'!$CQ$4:$CT$4,0)),0)</f>
        <v>82.5</v>
      </c>
      <c r="AJ19" s="133" t="s">
        <v>166</v>
      </c>
      <c r="AK19" s="78" t="s">
        <v>398</v>
      </c>
      <c r="AL19" s="134">
        <f t="shared" si="9"/>
        <v>0</v>
      </c>
      <c r="AM19" s="446">
        <f t="shared" si="10"/>
        <v>82.5</v>
      </c>
      <c r="AN19" s="441">
        <f t="shared" si="11"/>
        <v>1</v>
      </c>
      <c r="AO19" s="454">
        <f>SUMIFS('Sub-Areas'!$D:$D,'Sub-Areas'!$B:$B,AH19)</f>
        <v>124113</v>
      </c>
      <c r="AP19" s="123">
        <f t="shared" si="12"/>
        <v>1</v>
      </c>
      <c r="AQ19" s="124">
        <f t="shared" si="13"/>
        <v>0</v>
      </c>
      <c r="AR19" s="124">
        <f t="shared" si="14"/>
        <v>124113</v>
      </c>
      <c r="AS19" s="433">
        <f t="shared" si="15"/>
        <v>1</v>
      </c>
      <c r="AT19" s="118" t="str">
        <f t="shared" si="16"/>
        <v>Significant</v>
      </c>
      <c r="AU19" s="125">
        <f t="shared" si="17"/>
        <v>82.5</v>
      </c>
      <c r="AW19" s="93" t="s">
        <v>573</v>
      </c>
      <c r="AX19" s="73" t="s">
        <v>574</v>
      </c>
      <c r="AY19" s="95" t="s">
        <v>60</v>
      </c>
      <c r="AZ19" s="94">
        <f>SUMIFS(Products!$H:$H,Products!$B:$B,Telstra!AY19)</f>
        <v>124113</v>
      </c>
      <c r="BA19" s="106">
        <f>SUMIFS($AU:$AU,$AG:$AG,Telstra!AY19)</f>
        <v>82.5</v>
      </c>
      <c r="BB19" s="95" t="s">
        <v>80</v>
      </c>
      <c r="BC19" s="106">
        <f t="shared" si="18"/>
        <v>57.5</v>
      </c>
      <c r="BD19" s="106">
        <f>_xlfn.XLOOKUP(AY19,Products!$B:$B,Products!$E:$E)</f>
        <v>25</v>
      </c>
      <c r="BE19" s="106">
        <f t="shared" si="21"/>
        <v>25</v>
      </c>
      <c r="BF19" s="416">
        <v>0</v>
      </c>
      <c r="BG19" s="107">
        <f t="shared" si="22"/>
        <v>57.5</v>
      </c>
      <c r="BH19" s="43"/>
      <c r="BI19" s="43"/>
      <c r="BJ19" s="43"/>
      <c r="BK19" s="43"/>
    </row>
    <row r="20" spans="5:63" ht="16.5" customHeight="1" x14ac:dyDescent="0.25">
      <c r="E20" s="60" t="s">
        <v>580</v>
      </c>
      <c r="F20" s="75">
        <v>2</v>
      </c>
      <c r="G20" s="46" t="s">
        <v>157</v>
      </c>
      <c r="H20" s="55" t="s">
        <v>74</v>
      </c>
      <c r="I20" s="442">
        <f>IFERROR(INDEX('3.4-3.8 Map'!$CQ$5:$CT$74,MATCH(H20,'3.4-3.8 Map'!AreaNames,0),MATCH($C$4,'3.4-3.8 Map'!$CQ$4:$CT$4,0)),0)</f>
        <v>82.5</v>
      </c>
      <c r="J20" s="441">
        <f t="shared" si="0"/>
        <v>2</v>
      </c>
      <c r="K20" s="57">
        <f>SUMIFS('Sub-Areas'!$D:$D,'Sub-Areas'!$B:$B,H20)</f>
        <v>120000</v>
      </c>
      <c r="L20" s="123">
        <f t="shared" si="1"/>
        <v>0.18807126647190842</v>
      </c>
      <c r="M20" s="124">
        <f t="shared" si="2"/>
        <v>193137</v>
      </c>
      <c r="N20" s="124">
        <f t="shared" si="3"/>
        <v>313137</v>
      </c>
      <c r="O20" s="123">
        <f t="shared" si="4"/>
        <v>0.49076726807678323</v>
      </c>
      <c r="P20" s="118" t="str">
        <f t="shared" si="5"/>
        <v>Significant</v>
      </c>
      <c r="Q20" s="125" t="str">
        <f t="shared" si="6"/>
        <v>-</v>
      </c>
      <c r="S20" s="93" t="s">
        <v>581</v>
      </c>
      <c r="T20" s="73" t="s">
        <v>574</v>
      </c>
      <c r="U20" s="97" t="s">
        <v>185</v>
      </c>
      <c r="V20" s="136">
        <f>SUMIFS(Products!$H:$H,Products!$B:$B,Telstra!U20)</f>
        <v>1109129</v>
      </c>
      <c r="W20" s="137">
        <f t="shared" si="7"/>
        <v>50</v>
      </c>
      <c r="X20" s="97" t="s">
        <v>166</v>
      </c>
      <c r="Y20" s="106">
        <f t="shared" si="8"/>
        <v>90</v>
      </c>
      <c r="Z20" s="106">
        <v>50</v>
      </c>
      <c r="AA20" s="106">
        <f t="shared" si="19"/>
        <v>50</v>
      </c>
      <c r="AB20" s="416">
        <v>0</v>
      </c>
      <c r="AC20" s="107">
        <f t="shared" si="20"/>
        <v>90</v>
      </c>
      <c r="AE20" s="163" t="s">
        <v>576</v>
      </c>
      <c r="AF20" s="160">
        <v>2</v>
      </c>
      <c r="AG20" s="47" t="s">
        <v>83</v>
      </c>
      <c r="AH20" s="154" t="s">
        <v>66</v>
      </c>
      <c r="AI20" s="158">
        <f>IFERROR(INDEX('3.4-3.8 Map'!$CQ$5:$CT$74,MATCH(AH20,'3.4-3.8 Map'!AreaNames,0),MATCH($C$4,'3.4-3.8 Map'!$CQ$4:$CT$4,0)),0)</f>
        <v>82.5</v>
      </c>
      <c r="AJ20" s="155" t="s">
        <v>153</v>
      </c>
      <c r="AK20" s="156" t="s">
        <v>398</v>
      </c>
      <c r="AL20" s="157">
        <f t="shared" si="9"/>
        <v>0</v>
      </c>
      <c r="AM20" s="448">
        <f t="shared" si="10"/>
        <v>82.5</v>
      </c>
      <c r="AN20" s="449">
        <f t="shared" si="11"/>
        <v>1</v>
      </c>
      <c r="AO20" s="453">
        <f>SUMIFS('Sub-Areas'!$D:$D,'Sub-Areas'!$B:$B,AH20)</f>
        <v>189926</v>
      </c>
      <c r="AP20" s="159">
        <f t="shared" si="12"/>
        <v>1</v>
      </c>
      <c r="AQ20" s="161">
        <f t="shared" si="13"/>
        <v>0</v>
      </c>
      <c r="AR20" s="161">
        <f t="shared" si="14"/>
        <v>189926</v>
      </c>
      <c r="AS20" s="435">
        <f t="shared" si="15"/>
        <v>1</v>
      </c>
      <c r="AT20" s="160" t="str">
        <f t="shared" si="16"/>
        <v>Significant</v>
      </c>
      <c r="AU20" s="162">
        <f t="shared" si="17"/>
        <v>82.5</v>
      </c>
      <c r="AW20" s="70" t="s">
        <v>576</v>
      </c>
      <c r="AX20" s="73" t="s">
        <v>574</v>
      </c>
      <c r="AY20" s="95" t="s">
        <v>80</v>
      </c>
      <c r="AZ20" s="94">
        <f>SUMIFS(Products!$H:$H,Products!$B:$B,Telstra!AY20)</f>
        <v>124113</v>
      </c>
      <c r="BA20" s="106">
        <f>SUMIFS($AU:$AU,$AG:$AG,Telstra!AY20)</f>
        <v>82.5</v>
      </c>
      <c r="BB20" s="95" t="s">
        <v>60</v>
      </c>
      <c r="BC20" s="106">
        <f t="shared" si="18"/>
        <v>57.5</v>
      </c>
      <c r="BD20" s="106">
        <f>_xlfn.XLOOKUP(AY20,Products!$B:$B,Products!$E:$E)</f>
        <v>45</v>
      </c>
      <c r="BE20" s="106">
        <f t="shared" si="21"/>
        <v>45</v>
      </c>
      <c r="BF20" s="416">
        <v>0</v>
      </c>
      <c r="BG20" s="107">
        <f t="shared" si="22"/>
        <v>57.5</v>
      </c>
      <c r="BH20" s="43"/>
      <c r="BI20" s="43"/>
      <c r="BJ20" s="43"/>
      <c r="BK20" s="43"/>
    </row>
    <row r="21" spans="5:63" ht="16.5" customHeight="1" x14ac:dyDescent="0.25">
      <c r="E21" s="60" t="s">
        <v>580</v>
      </c>
      <c r="F21" s="75">
        <v>2</v>
      </c>
      <c r="G21" s="46" t="s">
        <v>157</v>
      </c>
      <c r="H21" s="55" t="s">
        <v>356</v>
      </c>
      <c r="I21" s="442">
        <f>IFERROR(INDEX('3.4-3.8 Map'!$CQ$5:$CT$74,MATCH(H21,'3.4-3.8 Map'!AreaNames,0),MATCH($C$4,'3.4-3.8 Map'!$CQ$4:$CT$4,0)),0)</f>
        <v>50</v>
      </c>
      <c r="J21" s="441">
        <f t="shared" si="0"/>
        <v>3</v>
      </c>
      <c r="K21" s="57">
        <f>SUMIFS('Sub-Areas'!$D:$D,'Sub-Areas'!$B:$B,H21)</f>
        <v>324919</v>
      </c>
      <c r="L21" s="123">
        <f t="shared" si="1"/>
        <v>0.50923273192321672</v>
      </c>
      <c r="M21" s="124">
        <f t="shared" si="2"/>
        <v>313137</v>
      </c>
      <c r="N21" s="124">
        <f t="shared" si="3"/>
        <v>638056</v>
      </c>
      <c r="O21" s="123">
        <f t="shared" si="4"/>
        <v>1</v>
      </c>
      <c r="P21" s="118" t="str">
        <f t="shared" si="5"/>
        <v>Significant</v>
      </c>
      <c r="Q21" s="125" t="str">
        <f t="shared" si="6"/>
        <v>-</v>
      </c>
      <c r="S21" s="93" t="s">
        <v>580</v>
      </c>
      <c r="T21" s="73" t="s">
        <v>574</v>
      </c>
      <c r="U21" s="95" t="s">
        <v>175</v>
      </c>
      <c r="V21" s="136">
        <f>SUMIFS(Products!$H:$H,Products!$B:$B,Telstra!U21)</f>
        <v>331911</v>
      </c>
      <c r="W21" s="137">
        <f t="shared" si="7"/>
        <v>80</v>
      </c>
      <c r="X21" s="95" t="s">
        <v>191</v>
      </c>
      <c r="Y21" s="106">
        <f t="shared" si="8"/>
        <v>60</v>
      </c>
      <c r="Z21" s="106">
        <v>50</v>
      </c>
      <c r="AA21" s="106">
        <f t="shared" si="19"/>
        <v>50</v>
      </c>
      <c r="AB21" s="416">
        <v>0</v>
      </c>
      <c r="AC21" s="107">
        <f t="shared" si="20"/>
        <v>60</v>
      </c>
      <c r="AE21" s="127" t="s">
        <v>576</v>
      </c>
      <c r="AF21" s="118">
        <v>2</v>
      </c>
      <c r="AG21" s="46" t="s">
        <v>92</v>
      </c>
      <c r="AH21" s="131" t="s">
        <v>58</v>
      </c>
      <c r="AI21" s="135">
        <f>IFERROR(INDEX('3.4-3.8 Map'!$CQ$5:$CT$74,MATCH(AH21,'3.4-3.8 Map'!AreaNames,0),MATCH($C$4,'3.4-3.8 Map'!$CQ$4:$CT$4,0)),0)</f>
        <v>82.5</v>
      </c>
      <c r="AJ21" s="133" t="s">
        <v>169</v>
      </c>
      <c r="AK21" s="78" t="s">
        <v>56</v>
      </c>
      <c r="AL21" s="134">
        <f t="shared" si="9"/>
        <v>0</v>
      </c>
      <c r="AM21" s="446">
        <f t="shared" si="10"/>
        <v>82.5</v>
      </c>
      <c r="AN21" s="441">
        <f t="shared" si="11"/>
        <v>1</v>
      </c>
      <c r="AO21" s="454">
        <f>SUMIFS('Sub-Areas'!$D:$D,'Sub-Areas'!$B:$B,AH21)</f>
        <v>283263</v>
      </c>
      <c r="AP21" s="123">
        <f t="shared" si="12"/>
        <v>1</v>
      </c>
      <c r="AQ21" s="124">
        <f t="shared" si="13"/>
        <v>0</v>
      </c>
      <c r="AR21" s="124">
        <f t="shared" si="14"/>
        <v>283263</v>
      </c>
      <c r="AS21" s="433">
        <f t="shared" si="15"/>
        <v>1</v>
      </c>
      <c r="AT21" s="118" t="str">
        <f t="shared" si="16"/>
        <v>Significant</v>
      </c>
      <c r="AU21" s="125">
        <f t="shared" si="17"/>
        <v>82.5</v>
      </c>
      <c r="AW21" s="93" t="s">
        <v>573</v>
      </c>
      <c r="AX21" s="73" t="s">
        <v>574</v>
      </c>
      <c r="AY21" s="95" t="s">
        <v>109</v>
      </c>
      <c r="AZ21" s="94">
        <f>SUMIFS(Products!$H:$H,Products!$B:$B,Telstra!AY21)</f>
        <v>369175</v>
      </c>
      <c r="BA21" s="106">
        <f>SUMIFS($AU:$AU,$AG:$AG,Telstra!AY21)</f>
        <v>50</v>
      </c>
      <c r="BB21" s="95" t="s">
        <v>126</v>
      </c>
      <c r="BC21" s="137">
        <f t="shared" si="18"/>
        <v>90</v>
      </c>
      <c r="BD21" s="106">
        <f>_xlfn.XLOOKUP(AY21,Products!$B:$B,Products!$E:$E)</f>
        <v>40</v>
      </c>
      <c r="BE21" s="106">
        <f t="shared" si="21"/>
        <v>40</v>
      </c>
      <c r="BF21" s="416">
        <v>0</v>
      </c>
      <c r="BG21" s="107">
        <f t="shared" si="22"/>
        <v>90</v>
      </c>
      <c r="BH21" s="43"/>
      <c r="BI21" s="43"/>
      <c r="BJ21" s="43"/>
      <c r="BK21" s="43"/>
    </row>
    <row r="22" spans="5:63" ht="16.5" customHeight="1" thickBot="1" x14ac:dyDescent="0.3">
      <c r="E22" s="60" t="s">
        <v>580</v>
      </c>
      <c r="F22" s="75">
        <v>2</v>
      </c>
      <c r="G22" s="46" t="s">
        <v>160</v>
      </c>
      <c r="H22" s="55" t="s">
        <v>284</v>
      </c>
      <c r="I22" s="442">
        <f>IFERROR(INDEX('3.4-3.8 Map'!$CQ$5:$CT$74,MATCH(H22,'3.4-3.8 Map'!AreaNames,0),MATCH($C$4,'3.4-3.8 Map'!$CQ$4:$CT$4,0)),0)</f>
        <v>82.5</v>
      </c>
      <c r="J22" s="441">
        <f t="shared" si="0"/>
        <v>1</v>
      </c>
      <c r="K22" s="57">
        <f>SUMIFS('Sub-Areas'!$D:$D,'Sub-Areas'!$B:$B,H22)</f>
        <v>532579</v>
      </c>
      <c r="L22" s="123">
        <f t="shared" si="1"/>
        <v>0.22014182884475958</v>
      </c>
      <c r="M22" s="124">
        <f t="shared" si="2"/>
        <v>572507</v>
      </c>
      <c r="N22" s="124">
        <f t="shared" si="3"/>
        <v>1105086</v>
      </c>
      <c r="O22" s="123">
        <f t="shared" si="4"/>
        <v>0.45678791892046061</v>
      </c>
      <c r="P22" s="118" t="str">
        <f t="shared" si="5"/>
        <v>Significant</v>
      </c>
      <c r="Q22" s="125">
        <f t="shared" si="6"/>
        <v>82.5</v>
      </c>
      <c r="S22" s="85" t="s">
        <v>581</v>
      </c>
      <c r="T22" s="109" t="s">
        <v>574</v>
      </c>
      <c r="U22" s="98" t="s">
        <v>191</v>
      </c>
      <c r="V22" s="110">
        <f>SUMIFS(Products!$H:$H,Products!$B:$B,Telstra!U22)</f>
        <v>241475</v>
      </c>
      <c r="W22" s="111">
        <f t="shared" si="7"/>
        <v>80</v>
      </c>
      <c r="X22" s="98" t="s">
        <v>175</v>
      </c>
      <c r="Y22" s="112">
        <f t="shared" si="8"/>
        <v>60</v>
      </c>
      <c r="Z22" s="112">
        <v>50</v>
      </c>
      <c r="AA22" s="112">
        <f t="shared" si="19"/>
        <v>50</v>
      </c>
      <c r="AB22" s="417">
        <v>0</v>
      </c>
      <c r="AC22" s="113">
        <f t="shared" si="20"/>
        <v>60</v>
      </c>
      <c r="AE22" s="163" t="s">
        <v>576</v>
      </c>
      <c r="AF22" s="160">
        <v>2</v>
      </c>
      <c r="AG22" s="47" t="s">
        <v>85</v>
      </c>
      <c r="AH22" s="154" t="s">
        <v>71</v>
      </c>
      <c r="AI22" s="158">
        <f>IFERROR(INDEX('3.4-3.8 Map'!$CQ$5:$CT$74,MATCH(AH22,'3.4-3.8 Map'!AreaNames,0),MATCH($C$4,'3.4-3.8 Map'!$CQ$4:$CT$4,0)),0)</f>
        <v>82.5</v>
      </c>
      <c r="AJ22" s="155" t="s">
        <v>169</v>
      </c>
      <c r="AK22" s="156" t="s">
        <v>398</v>
      </c>
      <c r="AL22" s="157">
        <f t="shared" si="9"/>
        <v>0</v>
      </c>
      <c r="AM22" s="448">
        <f t="shared" si="10"/>
        <v>82.5</v>
      </c>
      <c r="AN22" s="449">
        <f t="shared" si="11"/>
        <v>1</v>
      </c>
      <c r="AO22" s="453">
        <f>SUMIFS('Sub-Areas'!$D:$D,'Sub-Areas'!$B:$B,AH22)</f>
        <v>139083</v>
      </c>
      <c r="AP22" s="159">
        <f t="shared" si="12"/>
        <v>1</v>
      </c>
      <c r="AQ22" s="161">
        <f t="shared" si="13"/>
        <v>0</v>
      </c>
      <c r="AR22" s="161">
        <f t="shared" si="14"/>
        <v>139083</v>
      </c>
      <c r="AS22" s="435">
        <f t="shared" si="15"/>
        <v>1</v>
      </c>
      <c r="AT22" s="160" t="str">
        <f t="shared" si="16"/>
        <v>Significant</v>
      </c>
      <c r="AU22" s="162">
        <f t="shared" si="17"/>
        <v>82.5</v>
      </c>
      <c r="AW22" s="70" t="s">
        <v>576</v>
      </c>
      <c r="AX22" s="73" t="s">
        <v>574</v>
      </c>
      <c r="AY22" s="95" t="s">
        <v>126</v>
      </c>
      <c r="AZ22" s="94">
        <f>SUMIFS(Products!$H:$H,Products!$B:$B,Telstra!AY22)</f>
        <v>369175</v>
      </c>
      <c r="BA22" s="106">
        <f>SUMIFS($AU:$AU,$AG:$AG,Telstra!AY22)</f>
        <v>50</v>
      </c>
      <c r="BB22" s="95" t="s">
        <v>109</v>
      </c>
      <c r="BC22" s="137">
        <f t="shared" si="18"/>
        <v>90</v>
      </c>
      <c r="BD22" s="106">
        <f>_xlfn.XLOOKUP(AY22,Products!$B:$B,Products!$E:$E)</f>
        <v>65</v>
      </c>
      <c r="BE22" s="106">
        <f t="shared" si="21"/>
        <v>65</v>
      </c>
      <c r="BF22" s="416">
        <v>0</v>
      </c>
      <c r="BG22" s="107">
        <f t="shared" si="22"/>
        <v>90</v>
      </c>
      <c r="BH22" s="43"/>
      <c r="BI22" s="43"/>
      <c r="BJ22" s="43"/>
      <c r="BK22" s="43"/>
    </row>
    <row r="23" spans="5:63" ht="16.5" customHeight="1" x14ac:dyDescent="0.25">
      <c r="E23" s="60" t="s">
        <v>580</v>
      </c>
      <c r="F23" s="75">
        <v>2</v>
      </c>
      <c r="G23" s="46" t="s">
        <v>160</v>
      </c>
      <c r="H23" s="55" t="s">
        <v>278</v>
      </c>
      <c r="I23" s="440">
        <f>IFERROR(INDEX('3.4-3.8 Map'!$CQ$5:$CT$74,MATCH(H23,'3.4-3.8 Map'!AreaNames,0),MATCH($C$4,'3.4-3.8 Map'!$CQ$4:$CT$4,0)),0)</f>
        <v>82.5</v>
      </c>
      <c r="J23" s="441">
        <f t="shared" si="0"/>
        <v>2</v>
      </c>
      <c r="K23" s="57">
        <f>SUMIFS('Sub-Areas'!$D:$D,'Sub-Areas'!$B:$B,H23)</f>
        <v>334265</v>
      </c>
      <c r="L23" s="123">
        <f t="shared" si="1"/>
        <v>0.13816862553497897</v>
      </c>
      <c r="M23" s="124">
        <f t="shared" si="2"/>
        <v>770821</v>
      </c>
      <c r="N23" s="124">
        <f t="shared" si="3"/>
        <v>1105086</v>
      </c>
      <c r="O23" s="123">
        <f t="shared" si="4"/>
        <v>0.45678791892046061</v>
      </c>
      <c r="P23" s="118" t="str">
        <f t="shared" si="5"/>
        <v>Significant</v>
      </c>
      <c r="Q23" s="125" t="str">
        <f t="shared" si="6"/>
        <v>-</v>
      </c>
      <c r="AE23" s="127" t="s">
        <v>576</v>
      </c>
      <c r="AF23" s="118">
        <v>2</v>
      </c>
      <c r="AG23" s="46" t="s">
        <v>138</v>
      </c>
      <c r="AH23" s="131" t="s">
        <v>347</v>
      </c>
      <c r="AI23" s="135">
        <f>IFERROR(INDEX('3.4-3.8 Map'!$CQ$5:$CT$74,MATCH(AH23,'3.4-3.8 Map'!AreaNames,0),MATCH($C$4,'3.4-3.8 Map'!$CQ$4:$CT$4,0)),0)</f>
        <v>65</v>
      </c>
      <c r="AJ23" s="133" t="s">
        <v>163</v>
      </c>
      <c r="AK23" s="78" t="s">
        <v>182</v>
      </c>
      <c r="AL23" s="134">
        <f t="shared" si="9"/>
        <v>0</v>
      </c>
      <c r="AM23" s="446">
        <f t="shared" si="10"/>
        <v>65</v>
      </c>
      <c r="AN23" s="441">
        <f t="shared" si="11"/>
        <v>1</v>
      </c>
      <c r="AO23" s="454">
        <f>SUMIFS('Sub-Areas'!$D:$D,'Sub-Areas'!$B:$B,AH23)</f>
        <v>598973</v>
      </c>
      <c r="AP23" s="123">
        <f t="shared" si="12"/>
        <v>0.9139505040687127</v>
      </c>
      <c r="AQ23" s="124">
        <f t="shared" si="13"/>
        <v>0</v>
      </c>
      <c r="AR23" s="124">
        <f t="shared" si="14"/>
        <v>598973</v>
      </c>
      <c r="AS23" s="433">
        <f t="shared" si="15"/>
        <v>0.9139505040687127</v>
      </c>
      <c r="AT23" s="118" t="str">
        <f t="shared" si="16"/>
        <v>Significant</v>
      </c>
      <c r="AU23" s="125">
        <f t="shared" si="17"/>
        <v>65</v>
      </c>
      <c r="AW23" s="70" t="s">
        <v>576</v>
      </c>
      <c r="AX23" s="73" t="s">
        <v>574</v>
      </c>
      <c r="AY23" s="95" t="s">
        <v>141</v>
      </c>
      <c r="AZ23" s="94">
        <f>SUMIFS(Products!$H:$H,Products!$B:$B,Telstra!AY23)</f>
        <v>566982</v>
      </c>
      <c r="BA23" s="106">
        <f>SUMIFS($AU:$AU,$AG:$AG,Telstra!AY23)</f>
        <v>50</v>
      </c>
      <c r="BB23" s="97" t="s">
        <v>398</v>
      </c>
      <c r="BC23" s="106">
        <f t="shared" si="18"/>
        <v>90</v>
      </c>
      <c r="BD23" s="106">
        <f>_xlfn.XLOOKUP(AY23,Products!$B:$B,Products!$E:$E)</f>
        <v>35</v>
      </c>
      <c r="BE23" s="106">
        <f t="shared" si="21"/>
        <v>35</v>
      </c>
      <c r="BF23" s="416">
        <v>0</v>
      </c>
      <c r="BG23" s="107">
        <f t="shared" si="22"/>
        <v>90</v>
      </c>
      <c r="BH23" s="43"/>
      <c r="BI23" s="43"/>
      <c r="BJ23" s="43"/>
      <c r="BK23" s="43"/>
    </row>
    <row r="24" spans="5:63" ht="16.5" customHeight="1" x14ac:dyDescent="0.25">
      <c r="E24" s="60" t="s">
        <v>580</v>
      </c>
      <c r="F24" s="75">
        <v>2</v>
      </c>
      <c r="G24" s="46" t="s">
        <v>160</v>
      </c>
      <c r="H24" s="55" t="s">
        <v>394</v>
      </c>
      <c r="I24" s="442">
        <f>IFERROR(INDEX('3.4-3.8 Map'!$CQ$5:$CT$74,MATCH(H24,'3.4-3.8 Map'!AreaNames,0),MATCH($C$4,'3.4-3.8 Map'!$CQ$4:$CT$4,0)),0)</f>
        <v>82.5</v>
      </c>
      <c r="J24" s="441">
        <f t="shared" si="0"/>
        <v>3</v>
      </c>
      <c r="K24" s="57">
        <f>SUMIFS('Sub-Areas'!$D:$D,'Sub-Areas'!$B:$B,H24)</f>
        <v>206333</v>
      </c>
      <c r="L24" s="123">
        <f t="shared" si="1"/>
        <v>8.5287861464732523E-2</v>
      </c>
      <c r="M24" s="124">
        <f t="shared" si="2"/>
        <v>898753</v>
      </c>
      <c r="N24" s="124">
        <f t="shared" si="3"/>
        <v>1105086</v>
      </c>
      <c r="O24" s="123">
        <f t="shared" si="4"/>
        <v>0.45678791892046061</v>
      </c>
      <c r="P24" s="118" t="str">
        <f t="shared" si="5"/>
        <v>Significant</v>
      </c>
      <c r="Q24" s="125" t="str">
        <f t="shared" si="6"/>
        <v>-</v>
      </c>
      <c r="S24" s="76"/>
      <c r="T24" s="76"/>
      <c r="U24" s="76"/>
      <c r="V24" s="76"/>
      <c r="W24" s="76"/>
      <c r="X24" s="76"/>
      <c r="Y24" s="76"/>
      <c r="Z24" s="76"/>
      <c r="AA24" s="76"/>
      <c r="AB24" s="76"/>
      <c r="AC24" s="76"/>
      <c r="AE24" s="127" t="s">
        <v>576</v>
      </c>
      <c r="AF24" s="118">
        <v>2</v>
      </c>
      <c r="AG24" s="46" t="s">
        <v>138</v>
      </c>
      <c r="AH24" s="131" t="s">
        <v>339</v>
      </c>
      <c r="AI24" s="135">
        <f>IFERROR(INDEX('3.4-3.8 Map'!$CQ$5:$CT$74,MATCH(AH24,'3.4-3.8 Map'!AreaNames,0),MATCH($C$4,'3.4-3.8 Map'!$CQ$4:$CT$4,0)),0)</f>
        <v>50</v>
      </c>
      <c r="AJ24" s="133" t="s">
        <v>160</v>
      </c>
      <c r="AK24" s="78" t="s">
        <v>398</v>
      </c>
      <c r="AL24" s="134">
        <f t="shared" si="9"/>
        <v>0</v>
      </c>
      <c r="AM24" s="446">
        <f t="shared" si="10"/>
        <v>50</v>
      </c>
      <c r="AN24" s="441">
        <f t="shared" si="11"/>
        <v>2</v>
      </c>
      <c r="AO24" s="454">
        <f>SUMIFS('Sub-Areas'!$D:$D,'Sub-Areas'!$B:$B,AH24)</f>
        <v>48150</v>
      </c>
      <c r="AP24" s="123">
        <f t="shared" si="12"/>
        <v>7.3470284588635068E-2</v>
      </c>
      <c r="AQ24" s="124">
        <f t="shared" si="13"/>
        <v>601634</v>
      </c>
      <c r="AR24" s="124">
        <f t="shared" si="14"/>
        <v>649784</v>
      </c>
      <c r="AS24" s="433">
        <f t="shared" si="15"/>
        <v>0.99148110905797815</v>
      </c>
      <c r="AT24" s="118" t="str">
        <f t="shared" si="16"/>
        <v>Significant</v>
      </c>
      <c r="AU24" s="125" t="str">
        <f t="shared" si="17"/>
        <v>-</v>
      </c>
      <c r="AW24" s="93" t="s">
        <v>573</v>
      </c>
      <c r="AX24" s="73" t="s">
        <v>572</v>
      </c>
      <c r="AY24" s="95" t="s">
        <v>68</v>
      </c>
      <c r="AZ24" s="94">
        <f>SUMIFS(Products!$H:$H,Products!$B:$B,Telstra!AY24)</f>
        <v>283263</v>
      </c>
      <c r="BA24" s="106">
        <f>SUMIFS($AU:$AU,$AG:$AG,Telstra!AY24)</f>
        <v>82.5</v>
      </c>
      <c r="BB24" s="95" t="s">
        <v>92</v>
      </c>
      <c r="BC24" s="106">
        <f t="shared" si="18"/>
        <v>57.5</v>
      </c>
      <c r="BD24" s="106">
        <f>_xlfn.XLOOKUP(AY24,Products!$B:$B,Products!$E:$E)</f>
        <v>25</v>
      </c>
      <c r="BE24" s="106">
        <f t="shared" si="21"/>
        <v>25</v>
      </c>
      <c r="BF24" s="416">
        <v>0</v>
      </c>
      <c r="BG24" s="107">
        <f t="shared" si="22"/>
        <v>57.5</v>
      </c>
      <c r="BH24" s="43"/>
      <c r="BI24" s="43"/>
      <c r="BJ24" s="43"/>
      <c r="BK24" s="43"/>
    </row>
    <row r="25" spans="5:63" ht="16.5" customHeight="1" x14ac:dyDescent="0.25">
      <c r="E25" s="60" t="s">
        <v>580</v>
      </c>
      <c r="F25" s="75">
        <v>2</v>
      </c>
      <c r="G25" s="46" t="s">
        <v>160</v>
      </c>
      <c r="H25" s="55" t="s">
        <v>282</v>
      </c>
      <c r="I25" s="442">
        <f>IFERROR(INDEX('3.4-3.8 Map'!$CQ$5:$CT$74,MATCH(H25,'3.4-3.8 Map'!AreaNames,0),MATCH($C$4,'3.4-3.8 Map'!$CQ$4:$CT$4,0)),0)</f>
        <v>82.5</v>
      </c>
      <c r="J25" s="441">
        <f t="shared" si="0"/>
        <v>4</v>
      </c>
      <c r="K25" s="57">
        <f>SUMIFS('Sub-Areas'!$D:$D,'Sub-Areas'!$B:$B,H25)</f>
        <v>31891</v>
      </c>
      <c r="L25" s="123">
        <f t="shared" si="1"/>
        <v>1.3182162765877414E-2</v>
      </c>
      <c r="M25" s="124">
        <f t="shared" si="2"/>
        <v>1073195</v>
      </c>
      <c r="N25" s="124">
        <f t="shared" si="3"/>
        <v>1105086</v>
      </c>
      <c r="O25" s="123">
        <f t="shared" si="4"/>
        <v>0.45678791892046061</v>
      </c>
      <c r="P25" s="118" t="str">
        <f t="shared" si="5"/>
        <v>Significant</v>
      </c>
      <c r="Q25" s="125" t="str">
        <f t="shared" si="6"/>
        <v>-</v>
      </c>
      <c r="S25" s="76"/>
      <c r="T25" s="76"/>
      <c r="U25" s="76"/>
      <c r="V25" s="76"/>
      <c r="W25" s="76"/>
      <c r="X25" s="76"/>
      <c r="Y25" s="76"/>
      <c r="Z25" s="76"/>
      <c r="AA25" s="76"/>
      <c r="AB25" s="76"/>
      <c r="AC25" s="76"/>
      <c r="AE25" s="127" t="s">
        <v>576</v>
      </c>
      <c r="AF25" s="118">
        <v>2</v>
      </c>
      <c r="AG25" s="46" t="s">
        <v>138</v>
      </c>
      <c r="AH25" s="131" t="s">
        <v>342</v>
      </c>
      <c r="AI25" s="135">
        <f>IFERROR(INDEX('3.4-3.8 Map'!$CQ$5:$CT$74,MATCH(AH25,'3.4-3.8 Map'!AreaNames,0),MATCH($C$4,'3.4-3.8 Map'!$CQ$4:$CT$4,0)),0)</f>
        <v>50</v>
      </c>
      <c r="AJ25" s="133" t="s">
        <v>160</v>
      </c>
      <c r="AK25" s="78" t="s">
        <v>398</v>
      </c>
      <c r="AL25" s="134">
        <f t="shared" si="9"/>
        <v>0</v>
      </c>
      <c r="AM25" s="446">
        <f t="shared" si="10"/>
        <v>50</v>
      </c>
      <c r="AN25" s="441">
        <f t="shared" si="11"/>
        <v>3</v>
      </c>
      <c r="AO25" s="454">
        <f>SUMIFS('Sub-Areas'!$D:$D,'Sub-Areas'!$B:$B,AH25)</f>
        <v>1727</v>
      </c>
      <c r="AP25" s="123">
        <f t="shared" si="12"/>
        <v>2.6351647244978768E-3</v>
      </c>
      <c r="AQ25" s="124">
        <f t="shared" si="13"/>
        <v>648057</v>
      </c>
      <c r="AR25" s="124">
        <f t="shared" si="14"/>
        <v>649784</v>
      </c>
      <c r="AS25" s="433">
        <f t="shared" si="15"/>
        <v>0.99148110905797815</v>
      </c>
      <c r="AT25" s="118" t="str">
        <f t="shared" si="16"/>
        <v>Significant</v>
      </c>
      <c r="AU25" s="125" t="str">
        <f t="shared" si="17"/>
        <v>-</v>
      </c>
      <c r="AW25" s="70" t="s">
        <v>576</v>
      </c>
      <c r="AX25" s="73" t="s">
        <v>572</v>
      </c>
      <c r="AY25" s="95" t="s">
        <v>92</v>
      </c>
      <c r="AZ25" s="94">
        <f>SUMIFS(Products!$H:$H,Products!$B:$B,Telstra!AY25)</f>
        <v>283263</v>
      </c>
      <c r="BA25" s="106">
        <f>SUMIFS($AU:$AU,$AG:$AG,Telstra!AY25)</f>
        <v>82.5</v>
      </c>
      <c r="BB25" s="95" t="s">
        <v>68</v>
      </c>
      <c r="BC25" s="106">
        <f t="shared" si="18"/>
        <v>57.5</v>
      </c>
      <c r="BD25" s="106">
        <f>_xlfn.XLOOKUP(AY25,Products!$B:$B,Products!$E:$E)</f>
        <v>45</v>
      </c>
      <c r="BE25" s="106">
        <f t="shared" si="21"/>
        <v>45</v>
      </c>
      <c r="BF25" s="416">
        <v>0</v>
      </c>
      <c r="BG25" s="107">
        <f t="shared" si="22"/>
        <v>57.5</v>
      </c>
      <c r="BH25" s="43"/>
      <c r="BI25" s="43"/>
      <c r="BJ25" s="43"/>
      <c r="BK25" s="43"/>
    </row>
    <row r="26" spans="5:63" ht="16.5" customHeight="1" x14ac:dyDescent="0.25">
      <c r="E26" s="60" t="s">
        <v>580</v>
      </c>
      <c r="F26" s="75">
        <v>2</v>
      </c>
      <c r="G26" s="46" t="s">
        <v>160</v>
      </c>
      <c r="H26" s="55" t="s">
        <v>275</v>
      </c>
      <c r="I26" s="442">
        <f>IFERROR(INDEX('3.4-3.8 Map'!$CQ$5:$CT$74,MATCH(H26,'3.4-3.8 Map'!AreaNames,0),MATCH($C$4,'3.4-3.8 Map'!$CQ$4:$CT$4,0)),0)</f>
        <v>82.5</v>
      </c>
      <c r="J26" s="441">
        <f t="shared" si="0"/>
        <v>5</v>
      </c>
      <c r="K26" s="57">
        <f>SUMIFS('Sub-Areas'!$D:$D,'Sub-Areas'!$B:$B,H26)</f>
        <v>18</v>
      </c>
      <c r="L26" s="123">
        <f t="shared" si="1"/>
        <v>7.4403101121254735E-6</v>
      </c>
      <c r="M26" s="124">
        <f t="shared" si="2"/>
        <v>1105068</v>
      </c>
      <c r="N26" s="124">
        <f t="shared" si="3"/>
        <v>1105086</v>
      </c>
      <c r="O26" s="123">
        <f t="shared" si="4"/>
        <v>0.45678791892046061</v>
      </c>
      <c r="P26" s="118" t="str">
        <f t="shared" si="5"/>
        <v>Significant</v>
      </c>
      <c r="Q26" s="125" t="str">
        <f t="shared" si="6"/>
        <v>-</v>
      </c>
      <c r="S26" s="76"/>
      <c r="T26" s="76"/>
      <c r="U26" s="76"/>
      <c r="V26" s="76"/>
      <c r="W26" s="76"/>
      <c r="X26" s="76"/>
      <c r="Y26" s="76"/>
      <c r="Z26" s="76"/>
      <c r="AA26" s="76"/>
      <c r="AB26" s="76"/>
      <c r="AC26" s="76"/>
      <c r="AE26" s="127" t="s">
        <v>576</v>
      </c>
      <c r="AF26" s="118">
        <v>2</v>
      </c>
      <c r="AG26" s="46" t="s">
        <v>138</v>
      </c>
      <c r="AH26" s="131" t="s">
        <v>369</v>
      </c>
      <c r="AI26" s="135">
        <f>IFERROR(INDEX('3.4-3.8 Map'!$CQ$5:$CT$74,MATCH(AH26,'3.4-3.8 Map'!AreaNames,0),MATCH($C$4,'3.4-3.8 Map'!$CQ$4:$CT$4,0)),0)</f>
        <v>50</v>
      </c>
      <c r="AJ26" s="133" t="s">
        <v>166</v>
      </c>
      <c r="AK26" s="78" t="s">
        <v>398</v>
      </c>
      <c r="AL26" s="134">
        <f t="shared" si="9"/>
        <v>0</v>
      </c>
      <c r="AM26" s="446">
        <f t="shared" si="10"/>
        <v>50</v>
      </c>
      <c r="AN26" s="441">
        <f t="shared" si="11"/>
        <v>4</v>
      </c>
      <c r="AO26" s="454">
        <f>SUMIFS('Sub-Areas'!$D:$D,'Sub-Areas'!$B:$B,AH26)</f>
        <v>704</v>
      </c>
      <c r="AP26" s="123">
        <f t="shared" si="12"/>
        <v>1.0742072762284338E-3</v>
      </c>
      <c r="AQ26" s="124">
        <f t="shared" si="13"/>
        <v>649080</v>
      </c>
      <c r="AR26" s="124">
        <f t="shared" si="14"/>
        <v>649784</v>
      </c>
      <c r="AS26" s="433">
        <f t="shared" si="15"/>
        <v>0.99148110905797815</v>
      </c>
      <c r="AT26" s="118" t="str">
        <f t="shared" si="16"/>
        <v>Significant</v>
      </c>
      <c r="AU26" s="125" t="str">
        <f t="shared" si="17"/>
        <v>-</v>
      </c>
      <c r="AW26" s="93" t="s">
        <v>573</v>
      </c>
      <c r="AX26" s="73" t="s">
        <v>574</v>
      </c>
      <c r="AY26" s="95" t="s">
        <v>70</v>
      </c>
      <c r="AZ26" s="94">
        <f>SUMIFS(Products!$H:$H,Products!$B:$B,Telstra!AY26)</f>
        <v>139083</v>
      </c>
      <c r="BA26" s="106">
        <f>SUMIFS($AU:$AU,$AG:$AG,Telstra!AY26)</f>
        <v>82.5</v>
      </c>
      <c r="BB26" s="95" t="s">
        <v>85</v>
      </c>
      <c r="BC26" s="106">
        <f t="shared" si="18"/>
        <v>57.5</v>
      </c>
      <c r="BD26" s="106">
        <f>_xlfn.XLOOKUP(AY26,Products!$B:$B,Products!$E:$E)</f>
        <v>25</v>
      </c>
      <c r="BE26" s="106">
        <f t="shared" si="21"/>
        <v>25</v>
      </c>
      <c r="BF26" s="416">
        <v>0</v>
      </c>
      <c r="BG26" s="107">
        <f t="shared" si="22"/>
        <v>57.5</v>
      </c>
      <c r="BH26" s="43"/>
      <c r="BI26" s="43"/>
      <c r="BJ26" s="43"/>
      <c r="BK26" s="43"/>
    </row>
    <row r="27" spans="5:63" ht="16.5" customHeight="1" x14ac:dyDescent="0.25">
      <c r="E27" s="60" t="s">
        <v>580</v>
      </c>
      <c r="F27" s="75">
        <v>2</v>
      </c>
      <c r="G27" s="46" t="s">
        <v>160</v>
      </c>
      <c r="H27" s="55" t="s">
        <v>212</v>
      </c>
      <c r="I27" s="442">
        <f>IFERROR(INDEX('3.4-3.8 Map'!$CQ$5:$CT$74,MATCH(H27,'3.4-3.8 Map'!AreaNames,0),MATCH($C$4,'3.4-3.8 Map'!$CQ$4:$CT$4,0)),0)</f>
        <v>50</v>
      </c>
      <c r="J27" s="441">
        <f t="shared" si="0"/>
        <v>6</v>
      </c>
      <c r="K27" s="57">
        <f>SUMIFS('Sub-Areas'!$D:$D,'Sub-Areas'!$B:$B,H27)</f>
        <v>664868</v>
      </c>
      <c r="L27" s="123">
        <f t="shared" si="1"/>
        <v>0.27482356131270219</v>
      </c>
      <c r="M27" s="124">
        <f t="shared" si="2"/>
        <v>1754386</v>
      </c>
      <c r="N27" s="124">
        <f t="shared" si="3"/>
        <v>2419254</v>
      </c>
      <c r="O27" s="123">
        <f t="shared" si="4"/>
        <v>1</v>
      </c>
      <c r="P27" s="118" t="str">
        <f t="shared" si="5"/>
        <v>Significant</v>
      </c>
      <c r="Q27" s="125" t="str">
        <f t="shared" si="6"/>
        <v>-</v>
      </c>
      <c r="AE27" s="127" t="s">
        <v>576</v>
      </c>
      <c r="AF27" s="118">
        <v>2</v>
      </c>
      <c r="AG27" s="46" t="s">
        <v>138</v>
      </c>
      <c r="AH27" s="131" t="s">
        <v>372</v>
      </c>
      <c r="AI27" s="135">
        <f>IFERROR(INDEX('3.4-3.8 Map'!$CQ$5:$CT$74,MATCH(AH27,'3.4-3.8 Map'!AreaNames,0),MATCH($C$4,'3.4-3.8 Map'!$CQ$4:$CT$4,0)),0)</f>
        <v>50</v>
      </c>
      <c r="AJ27" s="133" t="s">
        <v>166</v>
      </c>
      <c r="AK27" s="78" t="s">
        <v>398</v>
      </c>
      <c r="AL27" s="134">
        <f t="shared" si="9"/>
        <v>0</v>
      </c>
      <c r="AM27" s="446">
        <f t="shared" si="10"/>
        <v>50</v>
      </c>
      <c r="AN27" s="441">
        <f t="shared" si="11"/>
        <v>5</v>
      </c>
      <c r="AO27" s="454">
        <f>SUMIFS('Sub-Areas'!$D:$D,'Sub-Areas'!$B:$B,AH27)</f>
        <v>230</v>
      </c>
      <c r="AP27" s="123">
        <f t="shared" si="12"/>
        <v>3.5094839990417582E-4</v>
      </c>
      <c r="AQ27" s="124">
        <f t="shared" si="13"/>
        <v>649554</v>
      </c>
      <c r="AR27" s="124">
        <f t="shared" si="14"/>
        <v>649784</v>
      </c>
      <c r="AS27" s="433">
        <f t="shared" si="15"/>
        <v>0.99148110905797815</v>
      </c>
      <c r="AT27" s="118" t="str">
        <f t="shared" si="16"/>
        <v>Significant</v>
      </c>
      <c r="AU27" s="125" t="str">
        <f t="shared" si="17"/>
        <v>-</v>
      </c>
      <c r="AW27" s="70" t="s">
        <v>576</v>
      </c>
      <c r="AX27" s="73" t="s">
        <v>574</v>
      </c>
      <c r="AY27" s="95" t="s">
        <v>85</v>
      </c>
      <c r="AZ27" s="94">
        <f>SUMIFS(Products!$H:$H,Products!$B:$B,Telstra!AY27)</f>
        <v>139083</v>
      </c>
      <c r="BA27" s="106">
        <f>SUMIFS($AU:$AU,$AG:$AG,Telstra!AY27)</f>
        <v>82.5</v>
      </c>
      <c r="BB27" s="95" t="s">
        <v>70</v>
      </c>
      <c r="BC27" s="106">
        <f t="shared" si="18"/>
        <v>57.5</v>
      </c>
      <c r="BD27" s="106">
        <f>_xlfn.XLOOKUP(AY27,Products!$B:$B,Products!$E:$E)</f>
        <v>45</v>
      </c>
      <c r="BE27" s="106">
        <f t="shared" si="21"/>
        <v>45</v>
      </c>
      <c r="BF27" s="416">
        <v>0</v>
      </c>
      <c r="BG27" s="107">
        <f t="shared" si="22"/>
        <v>57.5</v>
      </c>
      <c r="BH27" s="43"/>
      <c r="BI27" s="43"/>
      <c r="BJ27" s="43"/>
      <c r="BK27" s="43"/>
    </row>
    <row r="28" spans="5:63" ht="16.5" customHeight="1" x14ac:dyDescent="0.25">
      <c r="E28" s="60" t="s">
        <v>580</v>
      </c>
      <c r="F28" s="75">
        <v>2</v>
      </c>
      <c r="G28" s="46" t="s">
        <v>160</v>
      </c>
      <c r="H28" s="55" t="s">
        <v>360</v>
      </c>
      <c r="I28" s="442">
        <f>IFERROR(INDEX('3.4-3.8 Map'!$CQ$5:$CT$74,MATCH(H28,'3.4-3.8 Map'!AreaNames,0),MATCH($C$4,'3.4-3.8 Map'!$CQ$4:$CT$4,0)),0)</f>
        <v>50</v>
      </c>
      <c r="J28" s="441">
        <f t="shared" si="0"/>
        <v>7</v>
      </c>
      <c r="K28" s="57">
        <f>SUMIFS('Sub-Areas'!$D:$D,'Sub-Areas'!$B:$B,H28)</f>
        <v>599423</v>
      </c>
      <c r="L28" s="123">
        <f t="shared" si="1"/>
        <v>0.24777183379669931</v>
      </c>
      <c r="M28" s="124">
        <f t="shared" si="2"/>
        <v>1819831</v>
      </c>
      <c r="N28" s="124">
        <f t="shared" si="3"/>
        <v>2419254</v>
      </c>
      <c r="O28" s="123">
        <f t="shared" si="4"/>
        <v>1</v>
      </c>
      <c r="P28" s="118" t="str">
        <f t="shared" si="5"/>
        <v>Significant</v>
      </c>
      <c r="Q28" s="125" t="str">
        <f t="shared" si="6"/>
        <v>-</v>
      </c>
      <c r="AE28" s="127" t="s">
        <v>576</v>
      </c>
      <c r="AF28" s="118">
        <v>2</v>
      </c>
      <c r="AG28" s="46" t="s">
        <v>138</v>
      </c>
      <c r="AH28" s="131" t="s">
        <v>334</v>
      </c>
      <c r="AI28" s="167">
        <f>IFERROR(INDEX('3.4-3.8 Map'!$CQ$5:$CT$74,MATCH(AH28,'3.4-3.8 Map'!AreaNames,0),MATCH($C$4,'3.4-3.8 Map'!$CQ$4:$CT$4,0)),0)</f>
        <v>30</v>
      </c>
      <c r="AJ28" s="164" t="s">
        <v>43</v>
      </c>
      <c r="AK28" s="165" t="s">
        <v>43</v>
      </c>
      <c r="AL28" s="166">
        <f t="shared" si="9"/>
        <v>0</v>
      </c>
      <c r="AM28" s="440">
        <f t="shared" si="10"/>
        <v>30</v>
      </c>
      <c r="AN28" s="441">
        <f t="shared" si="11"/>
        <v>6</v>
      </c>
      <c r="AO28" s="454">
        <f>SUMIFS('Sub-Areas'!$D:$D,'Sub-Areas'!$B:$B,AH28)</f>
        <v>96</v>
      </c>
      <c r="AP28" s="123">
        <f t="shared" si="12"/>
        <v>1.4648281039478643E-4</v>
      </c>
      <c r="AQ28" s="124">
        <f t="shared" si="13"/>
        <v>649855</v>
      </c>
      <c r="AR28" s="124">
        <f t="shared" si="14"/>
        <v>649951</v>
      </c>
      <c r="AS28" s="433">
        <f t="shared" si="15"/>
        <v>0.99173592811356082</v>
      </c>
      <c r="AT28" s="118" t="str">
        <f t="shared" si="16"/>
        <v>Significant</v>
      </c>
      <c r="AU28" s="125" t="str">
        <f t="shared" si="17"/>
        <v>-</v>
      </c>
      <c r="AW28" s="93" t="s">
        <v>573</v>
      </c>
      <c r="AX28" s="73" t="s">
        <v>574</v>
      </c>
      <c r="AY28" s="95" t="s">
        <v>106</v>
      </c>
      <c r="AZ28" s="94">
        <f>SUMIFS(Products!$H:$H,Products!$B:$B,Telstra!AY28)</f>
        <v>132499</v>
      </c>
      <c r="BA28" s="106">
        <f>SUMIFS($AU:$AU,$AG:$AG,Telstra!AY28)</f>
        <v>50</v>
      </c>
      <c r="BB28" s="95" t="s">
        <v>128</v>
      </c>
      <c r="BC28" s="137">
        <f t="shared" si="18"/>
        <v>90</v>
      </c>
      <c r="BD28" s="106">
        <f>_xlfn.XLOOKUP(AY28,Products!$B:$B,Products!$E:$E)</f>
        <v>40</v>
      </c>
      <c r="BE28" s="106">
        <f t="shared" si="21"/>
        <v>40</v>
      </c>
      <c r="BF28" s="416">
        <v>0</v>
      </c>
      <c r="BG28" s="107">
        <f t="shared" si="22"/>
        <v>90</v>
      </c>
      <c r="BH28" s="43"/>
      <c r="BI28" s="43"/>
      <c r="BJ28" s="43"/>
      <c r="BK28" s="43"/>
    </row>
    <row r="29" spans="5:63" ht="16.5" customHeight="1" x14ac:dyDescent="0.25">
      <c r="E29" s="60" t="s">
        <v>580</v>
      </c>
      <c r="F29" s="75">
        <v>2</v>
      </c>
      <c r="G29" s="46" t="s">
        <v>160</v>
      </c>
      <c r="H29" s="55" t="s">
        <v>339</v>
      </c>
      <c r="I29" s="442">
        <f>IFERROR(INDEX('3.4-3.8 Map'!$CQ$5:$CT$74,MATCH(H29,'3.4-3.8 Map'!AreaNames,0),MATCH($C$4,'3.4-3.8 Map'!$CQ$4:$CT$4,0)),0)</f>
        <v>50</v>
      </c>
      <c r="J29" s="441">
        <f t="shared" si="0"/>
        <v>8</v>
      </c>
      <c r="K29" s="57">
        <f>SUMIFS('Sub-Areas'!$D:$D,'Sub-Areas'!$B:$B,H29)</f>
        <v>48150</v>
      </c>
      <c r="L29" s="123">
        <f t="shared" si="1"/>
        <v>1.9902829549935643E-2</v>
      </c>
      <c r="M29" s="124">
        <f t="shared" si="2"/>
        <v>2371104</v>
      </c>
      <c r="N29" s="124">
        <f t="shared" si="3"/>
        <v>2419254</v>
      </c>
      <c r="O29" s="123">
        <f t="shared" si="4"/>
        <v>1</v>
      </c>
      <c r="P29" s="118" t="str">
        <f t="shared" si="5"/>
        <v>Significant</v>
      </c>
      <c r="Q29" s="125" t="str">
        <f t="shared" si="6"/>
        <v>-</v>
      </c>
      <c r="AE29" s="127" t="s">
        <v>576</v>
      </c>
      <c r="AF29" s="118">
        <v>2</v>
      </c>
      <c r="AG29" s="46" t="s">
        <v>138</v>
      </c>
      <c r="AH29" s="131" t="s">
        <v>337</v>
      </c>
      <c r="AI29" s="171">
        <f>IFERROR(INDEX('3.4-3.8 Map'!$CQ$5:$CT$74,MATCH(AH29,'3.4-3.8 Map'!AreaNames,0),MATCH($C$4,'3.4-3.8 Map'!$CQ$4:$CT$4,0)),0)</f>
        <v>30</v>
      </c>
      <c r="AJ29" s="168" t="s">
        <v>43</v>
      </c>
      <c r="AK29" s="169" t="s">
        <v>43</v>
      </c>
      <c r="AL29" s="170">
        <f t="shared" si="9"/>
        <v>0</v>
      </c>
      <c r="AM29" s="442">
        <f t="shared" si="10"/>
        <v>30</v>
      </c>
      <c r="AN29" s="441">
        <f t="shared" si="11"/>
        <v>7</v>
      </c>
      <c r="AO29" s="454">
        <f>SUMIFS('Sub-Areas'!$D:$D,'Sub-Areas'!$B:$B,AH29)</f>
        <v>71</v>
      </c>
      <c r="AP29" s="123">
        <f t="shared" si="12"/>
        <v>1.083362451878108E-4</v>
      </c>
      <c r="AQ29" s="124">
        <f t="shared" si="13"/>
        <v>649880</v>
      </c>
      <c r="AR29" s="124">
        <f t="shared" si="14"/>
        <v>649951</v>
      </c>
      <c r="AS29" s="433">
        <f t="shared" si="15"/>
        <v>0.99173592811356082</v>
      </c>
      <c r="AT29" s="118" t="str">
        <f t="shared" si="16"/>
        <v>Significant</v>
      </c>
      <c r="AU29" s="125" t="str">
        <f t="shared" si="17"/>
        <v>-</v>
      </c>
      <c r="AW29" s="70" t="s">
        <v>576</v>
      </c>
      <c r="AX29" s="73" t="s">
        <v>574</v>
      </c>
      <c r="AY29" s="95" t="s">
        <v>128</v>
      </c>
      <c r="AZ29" s="94">
        <f>SUMIFS(Products!$H:$H,Products!$B:$B,Telstra!AY29)</f>
        <v>132499</v>
      </c>
      <c r="BA29" s="106">
        <f>SUMIFS($AU:$AU,$AG:$AG,Telstra!AY29)</f>
        <v>50</v>
      </c>
      <c r="BB29" s="95" t="s">
        <v>106</v>
      </c>
      <c r="BC29" s="137">
        <f t="shared" si="18"/>
        <v>90</v>
      </c>
      <c r="BD29" s="106">
        <f>_xlfn.XLOOKUP(AY29,Products!$B:$B,Products!$E:$E)</f>
        <v>65</v>
      </c>
      <c r="BE29" s="106">
        <f t="shared" si="21"/>
        <v>65</v>
      </c>
      <c r="BF29" s="416">
        <v>0</v>
      </c>
      <c r="BG29" s="107">
        <f t="shared" si="22"/>
        <v>90</v>
      </c>
      <c r="BH29" s="43"/>
      <c r="BI29" s="43"/>
      <c r="BJ29" s="43"/>
      <c r="BK29" s="43"/>
    </row>
    <row r="30" spans="5:63" ht="16.5" customHeight="1" x14ac:dyDescent="0.25">
      <c r="E30" s="60" t="s">
        <v>580</v>
      </c>
      <c r="F30" s="75">
        <v>2</v>
      </c>
      <c r="G30" s="46" t="s">
        <v>160</v>
      </c>
      <c r="H30" s="55" t="s">
        <v>342</v>
      </c>
      <c r="I30" s="442">
        <f>IFERROR(INDEX('3.4-3.8 Map'!$CQ$5:$CT$74,MATCH(H30,'3.4-3.8 Map'!AreaNames,0),MATCH($C$4,'3.4-3.8 Map'!$CQ$4:$CT$4,0)),0)</f>
        <v>50</v>
      </c>
      <c r="J30" s="441">
        <f t="shared" si="0"/>
        <v>9</v>
      </c>
      <c r="K30" s="57">
        <f>SUMIFS('Sub-Areas'!$D:$D,'Sub-Areas'!$B:$B,H30)</f>
        <v>1727</v>
      </c>
      <c r="L30" s="123">
        <f t="shared" si="1"/>
        <v>7.138564202022607E-4</v>
      </c>
      <c r="M30" s="124">
        <f t="shared" si="2"/>
        <v>2417527</v>
      </c>
      <c r="N30" s="124">
        <f t="shared" si="3"/>
        <v>2419254</v>
      </c>
      <c r="O30" s="123">
        <f t="shared" si="4"/>
        <v>1</v>
      </c>
      <c r="P30" s="118" t="str">
        <f t="shared" si="5"/>
        <v>Significant</v>
      </c>
      <c r="Q30" s="125" t="str">
        <f t="shared" si="6"/>
        <v>-</v>
      </c>
      <c r="AE30" s="127" t="s">
        <v>576</v>
      </c>
      <c r="AF30" s="118">
        <v>2</v>
      </c>
      <c r="AG30" s="46" t="s">
        <v>138</v>
      </c>
      <c r="AH30" s="131" t="s">
        <v>402</v>
      </c>
      <c r="AI30" s="135">
        <f>IFERROR(INDEX('3.4-3.8 Map'!$CQ$5:$CT$74,MATCH(AH30,'3.4-3.8 Map'!AreaNames,0),MATCH($C$4,'3.4-3.8 Map'!$CQ$4:$CT$4,0)),0)</f>
        <v>0</v>
      </c>
      <c r="AJ30" s="133" t="s">
        <v>398</v>
      </c>
      <c r="AK30" s="78" t="s">
        <v>398</v>
      </c>
      <c r="AL30" s="134">
        <f t="shared" si="9"/>
        <v>0</v>
      </c>
      <c r="AM30" s="446">
        <f t="shared" si="10"/>
        <v>0</v>
      </c>
      <c r="AN30" s="441">
        <f t="shared" si="11"/>
        <v>8</v>
      </c>
      <c r="AO30" s="454">
        <f>SUMIFS('Sub-Areas'!$D:$D,'Sub-Areas'!$B:$B,AH30)</f>
        <v>5416</v>
      </c>
      <c r="AP30" s="123">
        <f t="shared" si="12"/>
        <v>8.2640718864392011E-3</v>
      </c>
      <c r="AQ30" s="124">
        <f t="shared" si="13"/>
        <v>649951</v>
      </c>
      <c r="AR30" s="124">
        <f t="shared" si="14"/>
        <v>655367</v>
      </c>
      <c r="AS30" s="433">
        <f t="shared" si="15"/>
        <v>1</v>
      </c>
      <c r="AT30" s="118" t="str">
        <f t="shared" si="16"/>
        <v>Significant</v>
      </c>
      <c r="AU30" s="125" t="str">
        <f t="shared" si="17"/>
        <v>-</v>
      </c>
      <c r="AW30" s="93" t="s">
        <v>573</v>
      </c>
      <c r="AX30" s="73" t="s">
        <v>574</v>
      </c>
      <c r="AY30" s="95" t="s">
        <v>100</v>
      </c>
      <c r="AZ30" s="94">
        <f>SUMIFS(Products!$H:$H,Products!$B:$B,Telstra!AY30)</f>
        <v>166383</v>
      </c>
      <c r="BA30" s="106">
        <f>SUMIFS($AU:$AU,$AG:$AG,Telstra!AY30)</f>
        <v>75</v>
      </c>
      <c r="BB30" s="95" t="s">
        <v>130</v>
      </c>
      <c r="BC30" s="137">
        <f t="shared" si="18"/>
        <v>65</v>
      </c>
      <c r="BD30" s="106">
        <f>_xlfn.XLOOKUP(AY30,Products!$B:$B,Products!$E:$E)</f>
        <v>40</v>
      </c>
      <c r="BE30" s="106">
        <f t="shared" si="21"/>
        <v>40</v>
      </c>
      <c r="BF30" s="416">
        <v>0</v>
      </c>
      <c r="BG30" s="107">
        <f t="shared" si="22"/>
        <v>65</v>
      </c>
      <c r="BH30" s="43"/>
      <c r="BI30" s="43"/>
      <c r="BJ30" s="43"/>
      <c r="BK30" s="43"/>
    </row>
    <row r="31" spans="5:63" ht="16.5" customHeight="1" x14ac:dyDescent="0.25">
      <c r="E31" s="60" t="s">
        <v>580</v>
      </c>
      <c r="F31" s="75">
        <v>2</v>
      </c>
      <c r="G31" s="46" t="s">
        <v>153</v>
      </c>
      <c r="H31" s="55" t="s">
        <v>66</v>
      </c>
      <c r="I31" s="442">
        <f>IFERROR(INDEX('3.4-3.8 Map'!$CQ$5:$CT$74,MATCH(H31,'3.4-3.8 Map'!AreaNames,0),MATCH($C$4,'3.4-3.8 Map'!$CQ$4:$CT$4,0)),0)</f>
        <v>82.5</v>
      </c>
      <c r="J31" s="441">
        <f t="shared" si="0"/>
        <v>1</v>
      </c>
      <c r="K31" s="57">
        <f>SUMIFS('Sub-Areas'!$D:$D,'Sub-Areas'!$B:$B,H31)</f>
        <v>189926</v>
      </c>
      <c r="L31" s="123">
        <f t="shared" si="1"/>
        <v>0.69742403378316353</v>
      </c>
      <c r="M31" s="124">
        <f t="shared" si="2"/>
        <v>0</v>
      </c>
      <c r="N31" s="124">
        <f t="shared" si="3"/>
        <v>189926</v>
      </c>
      <c r="O31" s="123">
        <f t="shared" si="4"/>
        <v>0.69742403378316353</v>
      </c>
      <c r="P31" s="118" t="str">
        <f t="shared" si="5"/>
        <v>Significant</v>
      </c>
      <c r="Q31" s="125">
        <f t="shared" si="6"/>
        <v>82.5</v>
      </c>
      <c r="AE31" s="163" t="s">
        <v>576</v>
      </c>
      <c r="AF31" s="160">
        <v>2</v>
      </c>
      <c r="AG31" s="47" t="s">
        <v>134</v>
      </c>
      <c r="AH31" s="154" t="s">
        <v>212</v>
      </c>
      <c r="AI31" s="158">
        <f>IFERROR(INDEX('3.4-3.8 Map'!$CQ$5:$CT$74,MATCH(AH31,'3.4-3.8 Map'!AreaNames,0),MATCH($C$4,'3.4-3.8 Map'!$CQ$4:$CT$4,0)),0)</f>
        <v>50</v>
      </c>
      <c r="AJ31" s="155" t="s">
        <v>160</v>
      </c>
      <c r="AK31" s="156" t="s">
        <v>178</v>
      </c>
      <c r="AL31" s="157">
        <f t="shared" si="9"/>
        <v>0</v>
      </c>
      <c r="AM31" s="448">
        <f t="shared" si="10"/>
        <v>50</v>
      </c>
      <c r="AN31" s="449">
        <f t="shared" si="11"/>
        <v>1</v>
      </c>
      <c r="AO31" s="453">
        <f>SUMIFS('Sub-Areas'!$D:$D,'Sub-Areas'!$B:$B,AH31)</f>
        <v>664868</v>
      </c>
      <c r="AP31" s="159">
        <f t="shared" si="12"/>
        <v>1</v>
      </c>
      <c r="AQ31" s="161">
        <f t="shared" si="13"/>
        <v>0</v>
      </c>
      <c r="AR31" s="161">
        <f t="shared" si="14"/>
        <v>664868</v>
      </c>
      <c r="AS31" s="435">
        <f t="shared" si="15"/>
        <v>1</v>
      </c>
      <c r="AT31" s="160" t="str">
        <f t="shared" si="16"/>
        <v>Significant</v>
      </c>
      <c r="AU31" s="162">
        <f t="shared" si="17"/>
        <v>50</v>
      </c>
      <c r="AW31" s="70" t="s">
        <v>576</v>
      </c>
      <c r="AX31" s="73" t="s">
        <v>574</v>
      </c>
      <c r="AY31" s="95" t="s">
        <v>130</v>
      </c>
      <c r="AZ31" s="94">
        <f>SUMIFS(Products!$H:$H,Products!$B:$B,Telstra!AY31)</f>
        <v>166383</v>
      </c>
      <c r="BA31" s="106">
        <f>SUMIFS($AU:$AU,$AG:$AG,Telstra!AY31)</f>
        <v>75</v>
      </c>
      <c r="BB31" s="95" t="s">
        <v>100</v>
      </c>
      <c r="BC31" s="137">
        <f t="shared" si="18"/>
        <v>65</v>
      </c>
      <c r="BD31" s="106">
        <f>_xlfn.XLOOKUP(AY31,Products!$B:$B,Products!$E:$E)</f>
        <v>65</v>
      </c>
      <c r="BE31" s="106">
        <f t="shared" si="21"/>
        <v>65</v>
      </c>
      <c r="BF31" s="416">
        <v>0</v>
      </c>
      <c r="BG31" s="107">
        <f t="shared" si="22"/>
        <v>65</v>
      </c>
      <c r="BH31" s="43"/>
      <c r="BI31" s="43"/>
      <c r="BJ31" s="43"/>
      <c r="BK31" s="43"/>
    </row>
    <row r="32" spans="5:63" ht="16.5" customHeight="1" x14ac:dyDescent="0.25">
      <c r="E32" s="60" t="s">
        <v>580</v>
      </c>
      <c r="F32" s="75">
        <v>2</v>
      </c>
      <c r="G32" s="46" t="s">
        <v>153</v>
      </c>
      <c r="H32" s="55" t="s">
        <v>358</v>
      </c>
      <c r="I32" s="442">
        <f>IFERROR(INDEX('3.4-3.8 Map'!$CQ$5:$CT$74,MATCH(H32,'3.4-3.8 Map'!AreaNames,0),MATCH($C$4,'3.4-3.8 Map'!$CQ$4:$CT$4,0)),0)</f>
        <v>50</v>
      </c>
      <c r="J32" s="441">
        <f t="shared" si="0"/>
        <v>2</v>
      </c>
      <c r="K32" s="57">
        <f>SUMIFS('Sub-Areas'!$D:$D,'Sub-Areas'!$B:$B,H32)</f>
        <v>82399</v>
      </c>
      <c r="L32" s="123">
        <f t="shared" si="1"/>
        <v>0.30257596621683652</v>
      </c>
      <c r="M32" s="124">
        <f t="shared" si="2"/>
        <v>189926</v>
      </c>
      <c r="N32" s="124">
        <f t="shared" si="3"/>
        <v>272325</v>
      </c>
      <c r="O32" s="123">
        <f t="shared" si="4"/>
        <v>1</v>
      </c>
      <c r="P32" s="118" t="str">
        <f t="shared" si="5"/>
        <v>Significant</v>
      </c>
      <c r="Q32" s="125" t="str">
        <f t="shared" si="6"/>
        <v>-</v>
      </c>
      <c r="AE32" s="127" t="s">
        <v>576</v>
      </c>
      <c r="AF32" s="118">
        <v>2</v>
      </c>
      <c r="AG32" s="46" t="s">
        <v>144</v>
      </c>
      <c r="AH32" s="131" t="s">
        <v>351</v>
      </c>
      <c r="AI32" s="135">
        <f>IFERROR(INDEX('3.4-3.8 Map'!$CQ$5:$CT$74,MATCH(AH32,'3.4-3.8 Map'!AreaNames,0),MATCH($C$4,'3.4-3.8 Map'!$CQ$4:$CT$4,0)),0)</f>
        <v>75</v>
      </c>
      <c r="AJ32" s="133" t="s">
        <v>172</v>
      </c>
      <c r="AK32" s="78" t="s">
        <v>188</v>
      </c>
      <c r="AL32" s="134">
        <f t="shared" si="9"/>
        <v>0</v>
      </c>
      <c r="AM32" s="446">
        <f t="shared" si="10"/>
        <v>75</v>
      </c>
      <c r="AN32" s="441">
        <f t="shared" si="11"/>
        <v>1</v>
      </c>
      <c r="AO32" s="454">
        <f>SUMIFS('Sub-Areas'!$D:$D,'Sub-Areas'!$B:$B,AH32)</f>
        <v>158151</v>
      </c>
      <c r="AP32" s="123">
        <f t="shared" si="12"/>
        <v>0.9999620630133349</v>
      </c>
      <c r="AQ32" s="124">
        <f t="shared" si="13"/>
        <v>0</v>
      </c>
      <c r="AR32" s="124">
        <f t="shared" si="14"/>
        <v>158151</v>
      </c>
      <c r="AS32" s="433">
        <f t="shared" si="15"/>
        <v>0.9999620630133349</v>
      </c>
      <c r="AT32" s="118" t="str">
        <f t="shared" si="16"/>
        <v>Significant</v>
      </c>
      <c r="AU32" s="125">
        <f t="shared" si="17"/>
        <v>75</v>
      </c>
      <c r="AW32" s="70" t="s">
        <v>576</v>
      </c>
      <c r="AX32" s="73" t="s">
        <v>574</v>
      </c>
      <c r="AY32" s="95" t="s">
        <v>144</v>
      </c>
      <c r="AZ32" s="94">
        <f>SUMIFS(Products!$H:$H,Products!$B:$B,Telstra!AY32)</f>
        <v>158157</v>
      </c>
      <c r="BA32" s="106">
        <f>SUMIFS($AU:$AU,$AG:$AG,Telstra!AY32)</f>
        <v>75</v>
      </c>
      <c r="BB32" s="95" t="s">
        <v>398</v>
      </c>
      <c r="BC32" s="106">
        <f t="shared" si="18"/>
        <v>65</v>
      </c>
      <c r="BD32" s="106">
        <f>_xlfn.XLOOKUP(AY32,Products!$B:$B,Products!$E:$E)</f>
        <v>35</v>
      </c>
      <c r="BE32" s="106">
        <f t="shared" si="21"/>
        <v>35</v>
      </c>
      <c r="BF32" s="416">
        <v>0</v>
      </c>
      <c r="BG32" s="107">
        <f t="shared" si="22"/>
        <v>65</v>
      </c>
      <c r="BH32" s="43"/>
      <c r="BI32" s="43"/>
      <c r="BJ32" s="43"/>
      <c r="BK32" s="43"/>
    </row>
    <row r="33" spans="5:63" ht="16.5" customHeight="1" x14ac:dyDescent="0.25">
      <c r="E33" s="60" t="s">
        <v>580</v>
      </c>
      <c r="F33" s="75">
        <v>2</v>
      </c>
      <c r="G33" s="46" t="s">
        <v>172</v>
      </c>
      <c r="H33" s="55" t="s">
        <v>268</v>
      </c>
      <c r="I33" s="440">
        <f>IFERROR(INDEX('3.4-3.8 Map'!$CQ$5:$CT$74,MATCH(H33,'3.4-3.8 Map'!AreaNames,0),MATCH($C$4,'3.4-3.8 Map'!$CQ$4:$CT$4,0)),0)</f>
        <v>107.5</v>
      </c>
      <c r="J33" s="441">
        <f t="shared" si="0"/>
        <v>1</v>
      </c>
      <c r="K33" s="57">
        <f>SUMIFS('Sub-Areas'!$D:$D,'Sub-Areas'!$B:$B,H33)</f>
        <v>35500</v>
      </c>
      <c r="L33" s="123">
        <f t="shared" si="1"/>
        <v>9.2374546258830875E-2</v>
      </c>
      <c r="M33" s="124">
        <f t="shared" si="2"/>
        <v>24271</v>
      </c>
      <c r="N33" s="124">
        <f t="shared" si="3"/>
        <v>59771</v>
      </c>
      <c r="O33" s="123">
        <f t="shared" si="4"/>
        <v>0.15553011280103043</v>
      </c>
      <c r="P33" s="118" t="str">
        <f t="shared" si="5"/>
        <v>Insignificant</v>
      </c>
      <c r="Q33" s="125" t="str">
        <f t="shared" si="6"/>
        <v>-</v>
      </c>
      <c r="AE33" s="127" t="s">
        <v>576</v>
      </c>
      <c r="AF33" s="118">
        <v>2</v>
      </c>
      <c r="AG33" s="46" t="s">
        <v>144</v>
      </c>
      <c r="AH33" s="131" t="s">
        <v>374</v>
      </c>
      <c r="AI33" s="135">
        <f>IFERROR(INDEX('3.4-3.8 Map'!$CQ$5:$CT$74,MATCH(AH33,'3.4-3.8 Map'!AreaNames,0),MATCH($C$4,'3.4-3.8 Map'!$CQ$4:$CT$4,0)),0)</f>
        <v>50</v>
      </c>
      <c r="AJ33" s="133" t="s">
        <v>166</v>
      </c>
      <c r="AK33" s="78" t="s">
        <v>398</v>
      </c>
      <c r="AL33" s="134">
        <f t="shared" si="9"/>
        <v>0</v>
      </c>
      <c r="AM33" s="446">
        <f t="shared" si="10"/>
        <v>50</v>
      </c>
      <c r="AN33" s="441">
        <f t="shared" si="11"/>
        <v>2</v>
      </c>
      <c r="AO33" s="454">
        <f>SUMIFS('Sub-Areas'!$D:$D,'Sub-Areas'!$B:$B,AH33)</f>
        <v>6</v>
      </c>
      <c r="AP33" s="123">
        <f t="shared" si="12"/>
        <v>3.7936986665149184E-5</v>
      </c>
      <c r="AQ33" s="124">
        <f t="shared" si="13"/>
        <v>158151</v>
      </c>
      <c r="AR33" s="124">
        <f t="shared" si="14"/>
        <v>158157</v>
      </c>
      <c r="AS33" s="433">
        <f t="shared" si="15"/>
        <v>1</v>
      </c>
      <c r="AT33" s="118" t="str">
        <f t="shared" si="16"/>
        <v>Significant</v>
      </c>
      <c r="AU33" s="125" t="str">
        <f t="shared" si="17"/>
        <v>-</v>
      </c>
      <c r="AW33" s="93" t="s">
        <v>573</v>
      </c>
      <c r="AX33" s="73" t="s">
        <v>574</v>
      </c>
      <c r="AY33" s="95" t="s">
        <v>112</v>
      </c>
      <c r="AZ33" s="94">
        <f>SUMIFS(Products!$H:$H,Products!$B:$B,Telstra!AY33)</f>
        <v>90436</v>
      </c>
      <c r="BA33" s="106">
        <f>SUMIFS($AU:$AU,$AG:$AG,Telstra!AY33)</f>
        <v>80</v>
      </c>
      <c r="BB33" s="95" t="s">
        <v>132</v>
      </c>
      <c r="BC33" s="137">
        <f t="shared" si="18"/>
        <v>60</v>
      </c>
      <c r="BD33" s="106">
        <f>_xlfn.XLOOKUP(AY33,Products!$B:$B,Products!$E:$E)</f>
        <v>40</v>
      </c>
      <c r="BE33" s="106">
        <f t="shared" si="21"/>
        <v>40</v>
      </c>
      <c r="BF33" s="416">
        <v>0</v>
      </c>
      <c r="BG33" s="107">
        <f t="shared" si="22"/>
        <v>60</v>
      </c>
      <c r="BH33" s="43"/>
      <c r="BI33" s="43"/>
      <c r="BJ33" s="43"/>
      <c r="BK33" s="43"/>
    </row>
    <row r="34" spans="5:63" ht="16.5" customHeight="1" x14ac:dyDescent="0.25">
      <c r="E34" s="60" t="s">
        <v>580</v>
      </c>
      <c r="F34" s="75">
        <v>2</v>
      </c>
      <c r="G34" s="46" t="s">
        <v>172</v>
      </c>
      <c r="H34" s="55" t="s">
        <v>271</v>
      </c>
      <c r="I34" s="440">
        <f>IFERROR(INDEX('3.4-3.8 Map'!$CQ$5:$CT$74,MATCH(H34,'3.4-3.8 Map'!AreaNames,0),MATCH($C$4,'3.4-3.8 Map'!$CQ$4:$CT$4,0)),0)</f>
        <v>107.5</v>
      </c>
      <c r="J34" s="441">
        <f t="shared" si="0"/>
        <v>2</v>
      </c>
      <c r="K34" s="57">
        <f>SUMIFS('Sub-Areas'!$D:$D,'Sub-Areas'!$B:$B,H34)</f>
        <v>24271</v>
      </c>
      <c r="L34" s="123">
        <f t="shared" si="1"/>
        <v>6.3155566542199559E-2</v>
      </c>
      <c r="M34" s="124">
        <f t="shared" si="2"/>
        <v>35500</v>
      </c>
      <c r="N34" s="124">
        <f t="shared" si="3"/>
        <v>59771</v>
      </c>
      <c r="O34" s="123">
        <f t="shared" si="4"/>
        <v>0.15553011280103043</v>
      </c>
      <c r="P34" s="118" t="str">
        <f t="shared" si="5"/>
        <v>Insignificant</v>
      </c>
      <c r="Q34" s="125" t="str">
        <f t="shared" si="6"/>
        <v>-</v>
      </c>
      <c r="AE34" s="163" t="s">
        <v>576</v>
      </c>
      <c r="AF34" s="160">
        <v>2</v>
      </c>
      <c r="AG34" s="47" t="s">
        <v>141</v>
      </c>
      <c r="AH34" s="154" t="s">
        <v>363</v>
      </c>
      <c r="AI34" s="158">
        <f>IFERROR(INDEX('3.4-3.8 Map'!$CQ$5:$CT$74,MATCH(AH34,'3.4-3.8 Map'!AreaNames,0),MATCH($C$4,'3.4-3.8 Map'!$CQ$4:$CT$4,0)),0)</f>
        <v>60</v>
      </c>
      <c r="AJ34" s="155" t="s">
        <v>47</v>
      </c>
      <c r="AK34" s="156" t="s">
        <v>47</v>
      </c>
      <c r="AL34" s="157">
        <f t="shared" si="9"/>
        <v>0</v>
      </c>
      <c r="AM34" s="448">
        <f t="shared" si="10"/>
        <v>60</v>
      </c>
      <c r="AN34" s="449">
        <f t="shared" si="11"/>
        <v>1</v>
      </c>
      <c r="AO34" s="453">
        <f>SUMIFS('Sub-Areas'!$D:$D,'Sub-Areas'!$B:$B,AH34)</f>
        <v>5268</v>
      </c>
      <c r="AP34" s="159">
        <f t="shared" si="12"/>
        <v>9.2913002529180829E-3</v>
      </c>
      <c r="AQ34" s="161">
        <f t="shared" si="13"/>
        <v>0</v>
      </c>
      <c r="AR34" s="161">
        <f t="shared" si="14"/>
        <v>5268</v>
      </c>
      <c r="AS34" s="435">
        <f t="shared" si="15"/>
        <v>9.2913002529180829E-3</v>
      </c>
      <c r="AT34" s="160" t="str">
        <f t="shared" si="16"/>
        <v>Insignificant</v>
      </c>
      <c r="AU34" s="162" t="str">
        <f t="shared" si="17"/>
        <v>-</v>
      </c>
      <c r="AW34" s="70" t="s">
        <v>576</v>
      </c>
      <c r="AX34" s="73" t="s">
        <v>574</v>
      </c>
      <c r="AY34" s="95" t="s">
        <v>132</v>
      </c>
      <c r="AZ34" s="94">
        <f>SUMIFS(Products!$H:$H,Products!$B:$B,Telstra!AY34)</f>
        <v>90436</v>
      </c>
      <c r="BA34" s="106">
        <f>SUMIFS($AU:$AU,$AG:$AG,Telstra!AY34)</f>
        <v>80</v>
      </c>
      <c r="BB34" s="95" t="s">
        <v>112</v>
      </c>
      <c r="BC34" s="137">
        <f t="shared" si="18"/>
        <v>60</v>
      </c>
      <c r="BD34" s="106">
        <f>_xlfn.XLOOKUP(AY34,Products!$B:$B,Products!$E:$E)</f>
        <v>65</v>
      </c>
      <c r="BE34" s="106">
        <f t="shared" si="21"/>
        <v>60</v>
      </c>
      <c r="BF34" s="416">
        <v>0</v>
      </c>
      <c r="BG34" s="107">
        <f t="shared" si="22"/>
        <v>60</v>
      </c>
      <c r="BH34" s="43"/>
      <c r="BI34" s="43"/>
      <c r="BJ34" s="43"/>
      <c r="BK34" s="43"/>
    </row>
    <row r="35" spans="5:63" ht="16.5" customHeight="1" thickBot="1" x14ac:dyDescent="0.3">
      <c r="E35" s="60" t="s">
        <v>580</v>
      </c>
      <c r="F35" s="75">
        <v>2</v>
      </c>
      <c r="G35" s="46" t="s">
        <v>172</v>
      </c>
      <c r="H35" s="55" t="s">
        <v>101</v>
      </c>
      <c r="I35" s="440">
        <f>IFERROR(INDEX('3.4-3.8 Map'!$CQ$5:$CT$74,MATCH(H35,'3.4-3.8 Map'!AreaNames,0),MATCH($C$4,'3.4-3.8 Map'!$CQ$4:$CT$4,0)),0)</f>
        <v>75</v>
      </c>
      <c r="J35" s="441">
        <f t="shared" ref="J35:J66" si="23">IF(G35="","",COUNTIFS($G:$G,G35,$I:$I,"&gt;" &amp; I35)+COUNTIFS($G:$G,G35,$I:$I,I35,$K:$K,"&gt;" &amp; K35)+1)</f>
        <v>3</v>
      </c>
      <c r="K35" s="57">
        <f>SUMIFS('Sub-Areas'!$D:$D,'Sub-Areas'!$B:$B,H35)</f>
        <v>166383</v>
      </c>
      <c r="L35" s="123">
        <f t="shared" ref="L35:L66" si="24">IF(G35="","",$K35/SUMIFS($K:$K,G:G,G35))</f>
        <v>0.43294518676571991</v>
      </c>
      <c r="M35" s="124">
        <f t="shared" ref="M35:M66" si="25">IF(G35="","",SUMIFS($K:$K,$G:$G,G35,$I:$I,"&gt;=" &amp; I35)-K35)</f>
        <v>217922</v>
      </c>
      <c r="N35" s="124">
        <f t="shared" ref="N35:N66" si="26">K35+M35</f>
        <v>384305</v>
      </c>
      <c r="O35" s="123">
        <f t="shared" ref="O35:O66" si="27">IF(G35="","",N35/SUMIFS($K:$K,$G:$G,G35))</f>
        <v>1</v>
      </c>
      <c r="P35" s="118" t="str">
        <f t="shared" ref="P35:P66" si="28">IF(G35="","",IF(O35&lt;$C$5,"Insignificant","Significant"))</f>
        <v>Significant</v>
      </c>
      <c r="Q35" s="125">
        <f t="shared" ref="Q35:Q66" si="29">IF(P35="Insignificant","-",IF(COUNTIFS(G:G,G35,I:I,"&gt;" &amp; I35,P:P,"Significant")&gt;0,"-",IF(COUNTIFS(G:G,G35,K:K,"&gt;" &amp; K35,P:P,"Significant",I:I,I35)&gt;0,"-",I35)))</f>
        <v>75</v>
      </c>
      <c r="AE35" s="163" t="s">
        <v>576</v>
      </c>
      <c r="AF35" s="160">
        <v>2</v>
      </c>
      <c r="AG35" s="47" t="s">
        <v>141</v>
      </c>
      <c r="AH35" s="154" t="s">
        <v>366</v>
      </c>
      <c r="AI35" s="158">
        <f>IFERROR(INDEX('3.4-3.8 Map'!$CQ$5:$CT$74,MATCH(AH35,'3.4-3.8 Map'!AreaNames,0),MATCH($C$4,'3.4-3.8 Map'!$CQ$4:$CT$4,0)),0)</f>
        <v>50</v>
      </c>
      <c r="AJ35" s="155" t="s">
        <v>166</v>
      </c>
      <c r="AK35" s="156" t="s">
        <v>185</v>
      </c>
      <c r="AL35" s="157">
        <f t="shared" si="9"/>
        <v>0</v>
      </c>
      <c r="AM35" s="448">
        <f t="shared" si="10"/>
        <v>50</v>
      </c>
      <c r="AN35" s="449">
        <f t="shared" si="11"/>
        <v>2</v>
      </c>
      <c r="AO35" s="453">
        <f>SUMIFS('Sub-Areas'!$D:$D,'Sub-Areas'!$B:$B,AH35)</f>
        <v>560312</v>
      </c>
      <c r="AP35" s="159">
        <f t="shared" si="12"/>
        <v>0.98823595810801756</v>
      </c>
      <c r="AQ35" s="161">
        <f t="shared" si="13"/>
        <v>6670</v>
      </c>
      <c r="AR35" s="161">
        <f t="shared" si="14"/>
        <v>566982</v>
      </c>
      <c r="AS35" s="435">
        <f t="shared" si="15"/>
        <v>1</v>
      </c>
      <c r="AT35" s="160" t="str">
        <f t="shared" si="16"/>
        <v>Significant</v>
      </c>
      <c r="AU35" s="162">
        <f t="shared" si="17"/>
        <v>50</v>
      </c>
      <c r="AW35" s="71" t="s">
        <v>576</v>
      </c>
      <c r="AX35" s="109" t="s">
        <v>574</v>
      </c>
      <c r="AY35" s="87" t="s">
        <v>147</v>
      </c>
      <c r="AZ35" s="86">
        <f>SUMIFS(Products!$H:$H,Products!$B:$B,Telstra!AY35)</f>
        <v>241475</v>
      </c>
      <c r="BA35" s="112">
        <f>SUMIFS($AU:$AU,$AG:$AG,Telstra!AY35)</f>
        <v>80</v>
      </c>
      <c r="BB35" s="87" t="s">
        <v>398</v>
      </c>
      <c r="BC35" s="112">
        <f t="shared" si="18"/>
        <v>60</v>
      </c>
      <c r="BD35" s="112">
        <f>_xlfn.XLOOKUP(AY35,Products!$B:$B,Products!$E:$E)</f>
        <v>35</v>
      </c>
      <c r="BE35" s="112">
        <f t="shared" si="21"/>
        <v>35</v>
      </c>
      <c r="BF35" s="417">
        <v>0</v>
      </c>
      <c r="BG35" s="113">
        <f t="shared" si="22"/>
        <v>60</v>
      </c>
      <c r="BH35" s="43"/>
      <c r="BI35" s="43"/>
      <c r="BJ35" s="43"/>
      <c r="BK35" s="43"/>
    </row>
    <row r="36" spans="5:63" ht="16.5" customHeight="1" x14ac:dyDescent="0.25">
      <c r="E36" s="60" t="s">
        <v>580</v>
      </c>
      <c r="F36" s="75">
        <v>2</v>
      </c>
      <c r="G36" s="46" t="s">
        <v>172</v>
      </c>
      <c r="H36" s="55" t="s">
        <v>351</v>
      </c>
      <c r="I36" s="442">
        <f>IFERROR(INDEX('3.4-3.8 Map'!$CQ$5:$CT$74,MATCH(H36,'3.4-3.8 Map'!AreaNames,0),MATCH($C$4,'3.4-3.8 Map'!$CQ$4:$CT$4,0)),0)</f>
        <v>75</v>
      </c>
      <c r="J36" s="441">
        <f t="shared" si="23"/>
        <v>4</v>
      </c>
      <c r="K36" s="57">
        <f>SUMIFS('Sub-Areas'!$D:$D,'Sub-Areas'!$B:$B,H36)</f>
        <v>158151</v>
      </c>
      <c r="L36" s="123">
        <f t="shared" si="24"/>
        <v>0.41152470043324962</v>
      </c>
      <c r="M36" s="124">
        <f t="shared" si="25"/>
        <v>226154</v>
      </c>
      <c r="N36" s="124">
        <f t="shared" si="26"/>
        <v>384305</v>
      </c>
      <c r="O36" s="123">
        <f t="shared" si="27"/>
        <v>1</v>
      </c>
      <c r="P36" s="118" t="str">
        <f t="shared" si="28"/>
        <v>Significant</v>
      </c>
      <c r="Q36" s="125" t="str">
        <f t="shared" si="29"/>
        <v>-</v>
      </c>
      <c r="AE36" s="163" t="s">
        <v>576</v>
      </c>
      <c r="AF36" s="160">
        <v>2</v>
      </c>
      <c r="AG36" s="47" t="s">
        <v>141</v>
      </c>
      <c r="AH36" s="154" t="s">
        <v>383</v>
      </c>
      <c r="AI36" s="158">
        <f>IFERROR(INDEX('3.4-3.8 Map'!$CQ$5:$CT$74,MATCH(AH36,'3.4-3.8 Map'!AreaNames,0),MATCH($C$4,'3.4-3.8 Map'!$CQ$4:$CT$4,0)),0)</f>
        <v>50</v>
      </c>
      <c r="AJ36" s="155" t="s">
        <v>169</v>
      </c>
      <c r="AK36" s="156" t="s">
        <v>398</v>
      </c>
      <c r="AL36" s="157">
        <f t="shared" si="9"/>
        <v>0</v>
      </c>
      <c r="AM36" s="448">
        <f t="shared" si="10"/>
        <v>50</v>
      </c>
      <c r="AN36" s="449">
        <f t="shared" si="11"/>
        <v>3</v>
      </c>
      <c r="AO36" s="453">
        <f>SUMIFS('Sub-Areas'!$D:$D,'Sub-Areas'!$B:$B,AH36)</f>
        <v>1402</v>
      </c>
      <c r="AP36" s="159">
        <f t="shared" si="12"/>
        <v>2.4727416390643796E-3</v>
      </c>
      <c r="AQ36" s="161">
        <f t="shared" si="13"/>
        <v>565580</v>
      </c>
      <c r="AR36" s="161">
        <f t="shared" si="14"/>
        <v>566982</v>
      </c>
      <c r="AS36" s="435">
        <f t="shared" si="15"/>
        <v>1</v>
      </c>
      <c r="AT36" s="160" t="str">
        <f t="shared" si="16"/>
        <v>Significant</v>
      </c>
      <c r="AU36" s="162" t="str">
        <f t="shared" si="17"/>
        <v>-</v>
      </c>
      <c r="BH36" s="43"/>
      <c r="BI36" s="43"/>
      <c r="BJ36" s="43"/>
      <c r="BK36" s="43"/>
    </row>
    <row r="37" spans="5:63" ht="16.5" customHeight="1" x14ac:dyDescent="0.25">
      <c r="E37" s="60" t="s">
        <v>580</v>
      </c>
      <c r="F37" s="75">
        <v>2</v>
      </c>
      <c r="G37" s="46" t="s">
        <v>163</v>
      </c>
      <c r="H37" s="55" t="s">
        <v>288</v>
      </c>
      <c r="I37" s="440">
        <f>IFERROR(INDEX('3.4-3.8 Map'!$CQ$5:$CT$74,MATCH(H37,'3.4-3.8 Map'!AreaNames,0),MATCH($C$4,'3.4-3.8 Map'!$CQ$4:$CT$4,0)),0)</f>
        <v>97.5</v>
      </c>
      <c r="J37" s="441">
        <f t="shared" si="23"/>
        <v>1</v>
      </c>
      <c r="K37" s="57">
        <f>SUMIFS('Sub-Areas'!$D:$D,'Sub-Areas'!$B:$B,H37)</f>
        <v>12272</v>
      </c>
      <c r="L37" s="123">
        <f t="shared" si="24"/>
        <v>7.8904340703182217E-3</v>
      </c>
      <c r="M37" s="124">
        <f t="shared" si="25"/>
        <v>8845</v>
      </c>
      <c r="N37" s="124">
        <f t="shared" si="26"/>
        <v>21117</v>
      </c>
      <c r="O37" s="123">
        <f t="shared" si="27"/>
        <v>1.3577436136156281E-2</v>
      </c>
      <c r="P37" s="118" t="str">
        <f t="shared" si="28"/>
        <v>Insignificant</v>
      </c>
      <c r="Q37" s="125" t="str">
        <f t="shared" si="29"/>
        <v>-</v>
      </c>
      <c r="AE37" s="127" t="s">
        <v>576</v>
      </c>
      <c r="AF37" s="118">
        <v>2</v>
      </c>
      <c r="AG37" s="46" t="s">
        <v>147</v>
      </c>
      <c r="AH37" s="131" t="s">
        <v>379</v>
      </c>
      <c r="AI37" s="135">
        <f>IFERROR(INDEX('3.4-3.8 Map'!$CQ$5:$CT$74,MATCH(AH37,'3.4-3.8 Map'!AreaNames,0),MATCH($C$4,'3.4-3.8 Map'!$CQ$4:$CT$4,0)),0)</f>
        <v>80</v>
      </c>
      <c r="AJ37" s="133" t="s">
        <v>175</v>
      </c>
      <c r="AK37" s="78" t="s">
        <v>191</v>
      </c>
      <c r="AL37" s="134">
        <f t="shared" si="9"/>
        <v>0</v>
      </c>
      <c r="AM37" s="446">
        <f t="shared" si="10"/>
        <v>80</v>
      </c>
      <c r="AN37" s="441">
        <f t="shared" si="11"/>
        <v>1</v>
      </c>
      <c r="AO37" s="454">
        <f>SUMIFS('Sub-Areas'!$D:$D,'Sub-Areas'!$B:$B,AH37)</f>
        <v>229260</v>
      </c>
      <c r="AP37" s="123">
        <f t="shared" si="12"/>
        <v>0.9494150533181489</v>
      </c>
      <c r="AQ37" s="124">
        <f t="shared" si="13"/>
        <v>12215</v>
      </c>
      <c r="AR37" s="124">
        <f t="shared" si="14"/>
        <v>241475</v>
      </c>
      <c r="AS37" s="433">
        <f t="shared" si="15"/>
        <v>1</v>
      </c>
      <c r="AT37" s="118" t="str">
        <f t="shared" si="16"/>
        <v>Significant</v>
      </c>
      <c r="AU37" s="125">
        <f t="shared" si="17"/>
        <v>80</v>
      </c>
      <c r="AX37" s="76"/>
      <c r="AY37" s="76"/>
      <c r="AZ37" s="76"/>
      <c r="BA37" s="76"/>
      <c r="BB37" s="76"/>
      <c r="BC37" s="76"/>
      <c r="BH37" s="43"/>
      <c r="BI37" s="43"/>
      <c r="BJ37" s="43"/>
      <c r="BK37" s="43"/>
    </row>
    <row r="38" spans="5:63" ht="16.5" customHeight="1" x14ac:dyDescent="0.25">
      <c r="E38" s="60" t="s">
        <v>580</v>
      </c>
      <c r="F38" s="75">
        <v>2</v>
      </c>
      <c r="G38" s="46" t="s">
        <v>163</v>
      </c>
      <c r="H38" s="55" t="s">
        <v>293</v>
      </c>
      <c r="I38" s="440">
        <f>IFERROR(INDEX('3.4-3.8 Map'!$CQ$5:$CT$74,MATCH(H38,'3.4-3.8 Map'!AreaNames,0),MATCH($C$4,'3.4-3.8 Map'!$CQ$4:$CT$4,0)),0)</f>
        <v>97.5</v>
      </c>
      <c r="J38" s="441">
        <f t="shared" si="23"/>
        <v>2</v>
      </c>
      <c r="K38" s="57">
        <f>SUMIFS('Sub-Areas'!$D:$D,'Sub-Areas'!$B:$B,H38)</f>
        <v>7159</v>
      </c>
      <c r="L38" s="123">
        <f t="shared" si="24"/>
        <v>4.6029675284719809E-3</v>
      </c>
      <c r="M38" s="124">
        <f t="shared" si="25"/>
        <v>13958</v>
      </c>
      <c r="N38" s="124">
        <f t="shared" si="26"/>
        <v>21117</v>
      </c>
      <c r="O38" s="123">
        <f t="shared" si="27"/>
        <v>1.3577436136156281E-2</v>
      </c>
      <c r="P38" s="118" t="str">
        <f t="shared" si="28"/>
        <v>Insignificant</v>
      </c>
      <c r="Q38" s="125" t="str">
        <f t="shared" si="29"/>
        <v>-</v>
      </c>
      <c r="AE38" s="127" t="s">
        <v>576</v>
      </c>
      <c r="AF38" s="118">
        <v>2</v>
      </c>
      <c r="AG38" s="46" t="s">
        <v>147</v>
      </c>
      <c r="AH38" s="131" t="s">
        <v>226</v>
      </c>
      <c r="AI38" s="135">
        <f>IFERROR(INDEX('3.4-3.8 Map'!$CQ$5:$CT$74,MATCH(AH38,'3.4-3.8 Map'!AreaNames,0),MATCH($C$4,'3.4-3.8 Map'!$CQ$4:$CT$4,0)),0)</f>
        <v>80</v>
      </c>
      <c r="AJ38" s="133" t="s">
        <v>175</v>
      </c>
      <c r="AK38" s="78" t="s">
        <v>191</v>
      </c>
      <c r="AL38" s="134">
        <f t="shared" si="9"/>
        <v>0</v>
      </c>
      <c r="AM38" s="446">
        <f t="shared" si="10"/>
        <v>80</v>
      </c>
      <c r="AN38" s="441">
        <f t="shared" si="11"/>
        <v>2</v>
      </c>
      <c r="AO38" s="454">
        <f>SUMIFS('Sub-Areas'!$D:$D,'Sub-Areas'!$B:$B,AH38)</f>
        <v>12215</v>
      </c>
      <c r="AP38" s="123">
        <f t="shared" si="12"/>
        <v>5.0584946681851123E-2</v>
      </c>
      <c r="AQ38" s="124">
        <f t="shared" si="13"/>
        <v>229260</v>
      </c>
      <c r="AR38" s="124">
        <f t="shared" si="14"/>
        <v>241475</v>
      </c>
      <c r="AS38" s="433">
        <f t="shared" si="15"/>
        <v>1</v>
      </c>
      <c r="AT38" s="118" t="str">
        <f t="shared" si="16"/>
        <v>Significant</v>
      </c>
      <c r="AU38" s="125" t="str">
        <f t="shared" si="17"/>
        <v>-</v>
      </c>
      <c r="AX38" s="76"/>
      <c r="AY38" s="76"/>
      <c r="AZ38" s="76"/>
      <c r="BA38" s="76"/>
      <c r="BB38" s="76"/>
      <c r="BC38" s="76"/>
      <c r="BH38" s="43"/>
      <c r="BI38" s="43"/>
      <c r="BJ38" s="43"/>
      <c r="BK38" s="43"/>
    </row>
    <row r="39" spans="5:63" ht="16.5" customHeight="1" x14ac:dyDescent="0.25">
      <c r="E39" s="60" t="s">
        <v>580</v>
      </c>
      <c r="F39" s="75">
        <v>2</v>
      </c>
      <c r="G39" s="46" t="s">
        <v>163</v>
      </c>
      <c r="H39" s="55" t="s">
        <v>299</v>
      </c>
      <c r="I39" s="442">
        <f>IFERROR(INDEX('3.4-3.8 Map'!$CQ$5:$CT$74,MATCH(H39,'3.4-3.8 Map'!AreaNames,0),MATCH($C$4,'3.4-3.8 Map'!$CQ$4:$CT$4,0)),0)</f>
        <v>97.5</v>
      </c>
      <c r="J39" s="441">
        <f t="shared" si="23"/>
        <v>3</v>
      </c>
      <c r="K39" s="57">
        <f>SUMIFS('Sub-Areas'!$D:$D,'Sub-Areas'!$B:$B,H39)</f>
        <v>887</v>
      </c>
      <c r="L39" s="123">
        <f t="shared" si="24"/>
        <v>5.7030761248144245E-4</v>
      </c>
      <c r="M39" s="124">
        <f t="shared" si="25"/>
        <v>20230</v>
      </c>
      <c r="N39" s="124">
        <f t="shared" si="26"/>
        <v>21117</v>
      </c>
      <c r="O39" s="123">
        <f t="shared" si="27"/>
        <v>1.3577436136156281E-2</v>
      </c>
      <c r="P39" s="118" t="str">
        <f t="shared" si="28"/>
        <v>Insignificant</v>
      </c>
      <c r="Q39" s="125" t="str">
        <f t="shared" si="29"/>
        <v>-</v>
      </c>
      <c r="AE39" s="163" t="s">
        <v>576</v>
      </c>
      <c r="AF39" s="160">
        <v>2</v>
      </c>
      <c r="AG39" s="47" t="s">
        <v>87</v>
      </c>
      <c r="AH39" s="154" t="s">
        <v>74</v>
      </c>
      <c r="AI39" s="158">
        <f>IFERROR(INDEX('3.4-3.8 Map'!$CQ$5:$CT$74,MATCH(AH39,'3.4-3.8 Map'!AreaNames,0),MATCH($C$4,'3.4-3.8 Map'!$CQ$4:$CT$4,0)),0)</f>
        <v>82.5</v>
      </c>
      <c r="AJ39" s="155" t="s">
        <v>157</v>
      </c>
      <c r="AK39" s="156" t="s">
        <v>398</v>
      </c>
      <c r="AL39" s="157">
        <f t="shared" si="9"/>
        <v>0</v>
      </c>
      <c r="AM39" s="448">
        <f t="shared" si="10"/>
        <v>82.5</v>
      </c>
      <c r="AN39" s="449">
        <f t="shared" si="11"/>
        <v>1</v>
      </c>
      <c r="AO39" s="453">
        <f>SUMIFS('Sub-Areas'!$D:$D,'Sub-Areas'!$B:$B,AH39)</f>
        <v>120000</v>
      </c>
      <c r="AP39" s="159">
        <f t="shared" si="12"/>
        <v>1</v>
      </c>
      <c r="AQ39" s="161">
        <f t="shared" si="13"/>
        <v>0</v>
      </c>
      <c r="AR39" s="161">
        <f t="shared" si="14"/>
        <v>120000</v>
      </c>
      <c r="AS39" s="435">
        <f t="shared" si="15"/>
        <v>1</v>
      </c>
      <c r="AT39" s="160" t="str">
        <f t="shared" si="16"/>
        <v>Significant</v>
      </c>
      <c r="AU39" s="162">
        <f t="shared" si="17"/>
        <v>82.5</v>
      </c>
      <c r="AX39" s="76"/>
      <c r="AY39" s="76"/>
      <c r="AZ39" s="76"/>
      <c r="BA39" s="76"/>
      <c r="BB39" s="76"/>
      <c r="BC39" s="76"/>
      <c r="BH39" s="43"/>
      <c r="BI39" s="43"/>
      <c r="BJ39" s="43"/>
      <c r="BK39" s="43"/>
    </row>
    <row r="40" spans="5:63" ht="16.5" customHeight="1" x14ac:dyDescent="0.25">
      <c r="E40" s="60" t="s">
        <v>580</v>
      </c>
      <c r="F40" s="75">
        <v>2</v>
      </c>
      <c r="G40" s="46" t="s">
        <v>163</v>
      </c>
      <c r="H40" s="55" t="s">
        <v>291</v>
      </c>
      <c r="I40" s="440">
        <f>IFERROR(INDEX('3.4-3.8 Map'!$CQ$5:$CT$74,MATCH(H40,'3.4-3.8 Map'!AreaNames,0),MATCH($C$4,'3.4-3.8 Map'!$CQ$4:$CT$4,0)),0)</f>
        <v>97.5</v>
      </c>
      <c r="J40" s="441">
        <f t="shared" si="23"/>
        <v>4</v>
      </c>
      <c r="K40" s="57">
        <f>SUMIFS('Sub-Areas'!$D:$D,'Sub-Areas'!$B:$B,H40)</f>
        <v>560</v>
      </c>
      <c r="L40" s="123">
        <f t="shared" si="24"/>
        <v>3.6005892107058375E-4</v>
      </c>
      <c r="M40" s="124">
        <f t="shared" si="25"/>
        <v>20557</v>
      </c>
      <c r="N40" s="124">
        <f t="shared" si="26"/>
        <v>21117</v>
      </c>
      <c r="O40" s="123">
        <f t="shared" si="27"/>
        <v>1.3577436136156281E-2</v>
      </c>
      <c r="P40" s="118" t="str">
        <f t="shared" si="28"/>
        <v>Insignificant</v>
      </c>
      <c r="Q40" s="125" t="str">
        <f t="shared" si="29"/>
        <v>-</v>
      </c>
      <c r="AE40" s="127" t="s">
        <v>576</v>
      </c>
      <c r="AF40" s="118">
        <v>2</v>
      </c>
      <c r="AG40" s="46" t="s">
        <v>120</v>
      </c>
      <c r="AH40" s="131" t="s">
        <v>356</v>
      </c>
      <c r="AI40" s="135">
        <f>IFERROR(INDEX('3.4-3.8 Map'!$CQ$5:$CT$74,MATCH(AH40,'3.4-3.8 Map'!AreaNames,0),MATCH($C$4,'3.4-3.8 Map'!$CQ$4:$CT$4,0)),0)</f>
        <v>50</v>
      </c>
      <c r="AJ40" s="133" t="s">
        <v>157</v>
      </c>
      <c r="AK40" s="78" t="s">
        <v>398</v>
      </c>
      <c r="AL40" s="134">
        <f t="shared" si="9"/>
        <v>0</v>
      </c>
      <c r="AM40" s="446">
        <f t="shared" si="10"/>
        <v>50</v>
      </c>
      <c r="AN40" s="441">
        <f t="shared" si="11"/>
        <v>1</v>
      </c>
      <c r="AO40" s="454">
        <f>SUMIFS('Sub-Areas'!$D:$D,'Sub-Areas'!$B:$B,AH40)</f>
        <v>324919</v>
      </c>
      <c r="AP40" s="123">
        <f t="shared" si="12"/>
        <v>1</v>
      </c>
      <c r="AQ40" s="124">
        <f t="shared" si="13"/>
        <v>0</v>
      </c>
      <c r="AR40" s="124">
        <f t="shared" si="14"/>
        <v>324919</v>
      </c>
      <c r="AS40" s="433">
        <f t="shared" si="15"/>
        <v>1</v>
      </c>
      <c r="AT40" s="118" t="str">
        <f t="shared" si="16"/>
        <v>Significant</v>
      </c>
      <c r="AU40" s="125">
        <f t="shared" si="17"/>
        <v>50</v>
      </c>
      <c r="BH40" s="43"/>
      <c r="BI40" s="43"/>
      <c r="BJ40" s="43"/>
      <c r="BK40" s="43"/>
    </row>
    <row r="41" spans="5:63" ht="16.5" customHeight="1" x14ac:dyDescent="0.25">
      <c r="E41" s="60" t="s">
        <v>580</v>
      </c>
      <c r="F41" s="75">
        <v>2</v>
      </c>
      <c r="G41" s="46" t="s">
        <v>163</v>
      </c>
      <c r="H41" s="55" t="s">
        <v>295</v>
      </c>
      <c r="I41" s="440">
        <f>IFERROR(INDEX('3.4-3.8 Map'!$CQ$5:$CT$74,MATCH(H41,'3.4-3.8 Map'!AreaNames,0),MATCH($C$4,'3.4-3.8 Map'!$CQ$4:$CT$4,0)),0)</f>
        <v>97.5</v>
      </c>
      <c r="J41" s="441">
        <f t="shared" si="23"/>
        <v>5</v>
      </c>
      <c r="K41" s="57">
        <f>SUMIFS('Sub-Areas'!$D:$D,'Sub-Areas'!$B:$B,H41)</f>
        <v>210</v>
      </c>
      <c r="L41" s="123">
        <f t="shared" si="24"/>
        <v>1.3502209540146892E-4</v>
      </c>
      <c r="M41" s="124">
        <f t="shared" si="25"/>
        <v>20907</v>
      </c>
      <c r="N41" s="124">
        <f t="shared" si="26"/>
        <v>21117</v>
      </c>
      <c r="O41" s="123">
        <f t="shared" si="27"/>
        <v>1.3577436136156281E-2</v>
      </c>
      <c r="P41" s="118" t="str">
        <f t="shared" si="28"/>
        <v>Insignificant</v>
      </c>
      <c r="Q41" s="125" t="str">
        <f t="shared" si="29"/>
        <v>-</v>
      </c>
      <c r="AE41" s="163" t="s">
        <v>576</v>
      </c>
      <c r="AF41" s="160">
        <v>2</v>
      </c>
      <c r="AG41" s="47" t="s">
        <v>122</v>
      </c>
      <c r="AH41" s="154" t="s">
        <v>360</v>
      </c>
      <c r="AI41" s="158">
        <f>IFERROR(INDEX('3.4-3.8 Map'!$CQ$5:$CT$74,MATCH(AH41,'3.4-3.8 Map'!AreaNames,0),MATCH($C$4,'3.4-3.8 Map'!$CQ$4:$CT$4,0)),0)</f>
        <v>50</v>
      </c>
      <c r="AJ41" s="155" t="s">
        <v>160</v>
      </c>
      <c r="AK41" s="156" t="s">
        <v>398</v>
      </c>
      <c r="AL41" s="157">
        <f t="shared" si="9"/>
        <v>0</v>
      </c>
      <c r="AM41" s="448">
        <f t="shared" si="10"/>
        <v>50</v>
      </c>
      <c r="AN41" s="449">
        <f t="shared" si="11"/>
        <v>1</v>
      </c>
      <c r="AO41" s="453">
        <f>SUMIFS('Sub-Areas'!$D:$D,'Sub-Areas'!$B:$B,AH41)</f>
        <v>599423</v>
      </c>
      <c r="AP41" s="159">
        <f t="shared" si="12"/>
        <v>1</v>
      </c>
      <c r="AQ41" s="161">
        <f t="shared" si="13"/>
        <v>0</v>
      </c>
      <c r="AR41" s="161">
        <f t="shared" si="14"/>
        <v>599423</v>
      </c>
      <c r="AS41" s="435">
        <f t="shared" si="15"/>
        <v>1</v>
      </c>
      <c r="AT41" s="160" t="str">
        <f t="shared" si="16"/>
        <v>Significant</v>
      </c>
      <c r="AU41" s="162">
        <f t="shared" si="17"/>
        <v>50</v>
      </c>
      <c r="BH41" s="43"/>
      <c r="BI41" s="43"/>
      <c r="BJ41" s="43"/>
      <c r="BK41" s="43"/>
    </row>
    <row r="42" spans="5:63" ht="16.5" customHeight="1" x14ac:dyDescent="0.25">
      <c r="E42" s="60" t="s">
        <v>580</v>
      </c>
      <c r="F42" s="75">
        <v>2</v>
      </c>
      <c r="G42" s="46" t="s">
        <v>163</v>
      </c>
      <c r="H42" s="55" t="s">
        <v>297</v>
      </c>
      <c r="I42" s="442">
        <f>IFERROR(INDEX('3.4-3.8 Map'!$CQ$5:$CT$74,MATCH(H42,'3.4-3.8 Map'!AreaNames,0),MATCH($C$4,'3.4-3.8 Map'!$CQ$4:$CT$4,0)),0)</f>
        <v>97.5</v>
      </c>
      <c r="J42" s="441">
        <f t="shared" si="23"/>
        <v>6</v>
      </c>
      <c r="K42" s="57">
        <f>SUMIFS('Sub-Areas'!$D:$D,'Sub-Areas'!$B:$B,H42)</f>
        <v>29</v>
      </c>
      <c r="L42" s="123">
        <f t="shared" si="24"/>
        <v>1.8645908412583801E-5</v>
      </c>
      <c r="M42" s="124">
        <f t="shared" si="25"/>
        <v>21088</v>
      </c>
      <c r="N42" s="124">
        <f t="shared" si="26"/>
        <v>21117</v>
      </c>
      <c r="O42" s="123">
        <f t="shared" si="27"/>
        <v>1.3577436136156281E-2</v>
      </c>
      <c r="P42" s="118" t="str">
        <f t="shared" si="28"/>
        <v>Insignificant</v>
      </c>
      <c r="Q42" s="125" t="str">
        <f t="shared" si="29"/>
        <v>-</v>
      </c>
      <c r="AE42" s="127" t="s">
        <v>576</v>
      </c>
      <c r="AF42" s="118">
        <v>2</v>
      </c>
      <c r="AG42" s="46" t="s">
        <v>117</v>
      </c>
      <c r="AH42" s="131" t="s">
        <v>358</v>
      </c>
      <c r="AI42" s="135">
        <f>IFERROR(INDEX('3.4-3.8 Map'!$CQ$5:$CT$74,MATCH(AH42,'3.4-3.8 Map'!AreaNames,0),MATCH($C$4,'3.4-3.8 Map'!$CQ$4:$CT$4,0)),0)</f>
        <v>50</v>
      </c>
      <c r="AJ42" s="133" t="s">
        <v>153</v>
      </c>
      <c r="AK42" s="78" t="s">
        <v>398</v>
      </c>
      <c r="AL42" s="134">
        <f t="shared" si="9"/>
        <v>0</v>
      </c>
      <c r="AM42" s="446">
        <f t="shared" si="10"/>
        <v>50</v>
      </c>
      <c r="AN42" s="441">
        <f t="shared" si="11"/>
        <v>1</v>
      </c>
      <c r="AO42" s="454">
        <f>SUMIFS('Sub-Areas'!$D:$D,'Sub-Areas'!$B:$B,AH42)</f>
        <v>82399</v>
      </c>
      <c r="AP42" s="123">
        <f t="shared" si="12"/>
        <v>1</v>
      </c>
      <c r="AQ42" s="124">
        <f t="shared" si="13"/>
        <v>0</v>
      </c>
      <c r="AR42" s="124">
        <f t="shared" si="14"/>
        <v>82399</v>
      </c>
      <c r="AS42" s="433">
        <f t="shared" si="15"/>
        <v>1</v>
      </c>
      <c r="AT42" s="118" t="str">
        <f t="shared" si="16"/>
        <v>Significant</v>
      </c>
      <c r="AU42" s="125">
        <f t="shared" si="17"/>
        <v>50</v>
      </c>
      <c r="BH42" s="43"/>
      <c r="BI42" s="43"/>
      <c r="BJ42" s="43"/>
      <c r="BK42" s="43"/>
    </row>
    <row r="43" spans="5:63" ht="16.5" customHeight="1" x14ac:dyDescent="0.25">
      <c r="E43" s="60" t="s">
        <v>580</v>
      </c>
      <c r="F43" s="75">
        <v>2</v>
      </c>
      <c r="G43" s="46" t="s">
        <v>163</v>
      </c>
      <c r="H43" s="55" t="s">
        <v>347</v>
      </c>
      <c r="I43" s="442">
        <f>IFERROR(INDEX('3.4-3.8 Map'!$CQ$5:$CT$74,MATCH(H43,'3.4-3.8 Map'!AreaNames,0),MATCH($C$4,'3.4-3.8 Map'!$CQ$4:$CT$4,0)),0)</f>
        <v>65</v>
      </c>
      <c r="J43" s="441">
        <f t="shared" si="23"/>
        <v>7</v>
      </c>
      <c r="K43" s="57">
        <f>SUMIFS('Sub-Areas'!$D:$D,'Sub-Areas'!$B:$B,H43)</f>
        <v>598973</v>
      </c>
      <c r="L43" s="123">
        <f t="shared" si="24"/>
        <v>0.38511709309001924</v>
      </c>
      <c r="M43" s="124">
        <f t="shared" si="25"/>
        <v>956328</v>
      </c>
      <c r="N43" s="124">
        <f t="shared" si="26"/>
        <v>1555301</v>
      </c>
      <c r="O43" s="123">
        <f t="shared" si="27"/>
        <v>1</v>
      </c>
      <c r="P43" s="118" t="str">
        <f t="shared" si="28"/>
        <v>Significant</v>
      </c>
      <c r="Q43" s="125">
        <f t="shared" si="29"/>
        <v>65</v>
      </c>
      <c r="AE43" s="163" t="s">
        <v>576</v>
      </c>
      <c r="AF43" s="160">
        <v>2</v>
      </c>
      <c r="AG43" s="47" t="s">
        <v>130</v>
      </c>
      <c r="AH43" s="154" t="s">
        <v>101</v>
      </c>
      <c r="AI43" s="158">
        <f>IFERROR(INDEX('3.4-3.8 Map'!$CQ$5:$CT$74,MATCH(AH43,'3.4-3.8 Map'!AreaNames,0),MATCH($C$4,'3.4-3.8 Map'!$CQ$4:$CT$4,0)),0)</f>
        <v>75</v>
      </c>
      <c r="AJ43" s="155" t="s">
        <v>172</v>
      </c>
      <c r="AK43" s="156" t="s">
        <v>398</v>
      </c>
      <c r="AL43" s="157">
        <f t="shared" si="9"/>
        <v>0</v>
      </c>
      <c r="AM43" s="448">
        <f t="shared" si="10"/>
        <v>75</v>
      </c>
      <c r="AN43" s="449">
        <f t="shared" si="11"/>
        <v>1</v>
      </c>
      <c r="AO43" s="453">
        <f>SUMIFS('Sub-Areas'!$D:$D,'Sub-Areas'!$B:$B,AH43)</f>
        <v>166383</v>
      </c>
      <c r="AP43" s="159">
        <f t="shared" si="12"/>
        <v>1</v>
      </c>
      <c r="AQ43" s="161">
        <f t="shared" si="13"/>
        <v>0</v>
      </c>
      <c r="AR43" s="161">
        <f t="shared" si="14"/>
        <v>166383</v>
      </c>
      <c r="AS43" s="435">
        <f t="shared" si="15"/>
        <v>1</v>
      </c>
      <c r="AT43" s="160" t="str">
        <f t="shared" si="16"/>
        <v>Significant</v>
      </c>
      <c r="AU43" s="162">
        <f t="shared" si="17"/>
        <v>75</v>
      </c>
      <c r="BH43" s="43"/>
      <c r="BI43" s="43"/>
      <c r="BJ43" s="43"/>
      <c r="BK43" s="43"/>
    </row>
    <row r="44" spans="5:63" ht="16.5" customHeight="1" x14ac:dyDescent="0.25">
      <c r="E44" s="60" t="s">
        <v>580</v>
      </c>
      <c r="F44" s="75">
        <v>2</v>
      </c>
      <c r="G44" s="46" t="s">
        <v>163</v>
      </c>
      <c r="H44" s="55" t="s">
        <v>349</v>
      </c>
      <c r="I44" s="442">
        <f>IFERROR(INDEX('3.4-3.8 Map'!$CQ$5:$CT$74,MATCH(H44,'3.4-3.8 Map'!AreaNames,0),MATCH($C$4,'3.4-3.8 Map'!$CQ$4:$CT$4,0)),0)</f>
        <v>65</v>
      </c>
      <c r="J44" s="441">
        <f t="shared" si="23"/>
        <v>8</v>
      </c>
      <c r="K44" s="57">
        <f>SUMIFS('Sub-Areas'!$D:$D,'Sub-Areas'!$B:$B,H44)</f>
        <v>356235</v>
      </c>
      <c r="L44" s="123">
        <f t="shared" si="24"/>
        <v>0.22904569597782037</v>
      </c>
      <c r="M44" s="124">
        <f t="shared" si="25"/>
        <v>1199066</v>
      </c>
      <c r="N44" s="124">
        <f t="shared" si="26"/>
        <v>1555301</v>
      </c>
      <c r="O44" s="123">
        <f t="shared" si="27"/>
        <v>1</v>
      </c>
      <c r="P44" s="118" t="str">
        <f t="shared" si="28"/>
        <v>Significant</v>
      </c>
      <c r="Q44" s="125" t="str">
        <f t="shared" si="29"/>
        <v>-</v>
      </c>
      <c r="AE44" s="127" t="s">
        <v>576</v>
      </c>
      <c r="AF44" s="118">
        <v>2</v>
      </c>
      <c r="AG44" s="46" t="s">
        <v>124</v>
      </c>
      <c r="AH44" s="131" t="s">
        <v>349</v>
      </c>
      <c r="AI44" s="135">
        <f>IFERROR(INDEX('3.4-3.8 Map'!$CQ$5:$CT$74,MATCH(AH44,'3.4-3.8 Map'!AreaNames,0),MATCH($C$4,'3.4-3.8 Map'!$CQ$4:$CT$4,0)),0)</f>
        <v>65</v>
      </c>
      <c r="AJ44" s="133" t="s">
        <v>163</v>
      </c>
      <c r="AK44" s="78" t="s">
        <v>398</v>
      </c>
      <c r="AL44" s="134">
        <f t="shared" si="9"/>
        <v>0</v>
      </c>
      <c r="AM44" s="446">
        <f t="shared" si="10"/>
        <v>65</v>
      </c>
      <c r="AN44" s="441">
        <f t="shared" si="11"/>
        <v>1</v>
      </c>
      <c r="AO44" s="454">
        <f>SUMIFS('Sub-Areas'!$D:$D,'Sub-Areas'!$B:$B,AH44)</f>
        <v>356235</v>
      </c>
      <c r="AP44" s="123">
        <f t="shared" si="12"/>
        <v>0.96008311637910126</v>
      </c>
      <c r="AQ44" s="124">
        <f t="shared" si="13"/>
        <v>11877</v>
      </c>
      <c r="AR44" s="124">
        <f t="shared" si="14"/>
        <v>368112</v>
      </c>
      <c r="AS44" s="433">
        <f t="shared" si="15"/>
        <v>0.99209262463414238</v>
      </c>
      <c r="AT44" s="118" t="str">
        <f t="shared" si="16"/>
        <v>Significant</v>
      </c>
      <c r="AU44" s="125">
        <f t="shared" si="17"/>
        <v>65</v>
      </c>
      <c r="BH44" s="43"/>
      <c r="BI44" s="43"/>
      <c r="BJ44" s="43"/>
      <c r="BK44" s="43"/>
    </row>
    <row r="45" spans="5:63" ht="16.5" customHeight="1" x14ac:dyDescent="0.25">
      <c r="E45" s="60" t="s">
        <v>580</v>
      </c>
      <c r="F45" s="75">
        <v>2</v>
      </c>
      <c r="G45" s="46" t="s">
        <v>163</v>
      </c>
      <c r="H45" s="55" t="s">
        <v>328</v>
      </c>
      <c r="I45" s="440">
        <f>IFERROR(INDEX('3.4-3.8 Map'!$CQ$5:$CT$74,MATCH(H45,'3.4-3.8 Map'!AreaNames,0),MATCH($C$4,'3.4-3.8 Map'!$CQ$4:$CT$4,0)),0)</f>
        <v>65</v>
      </c>
      <c r="J45" s="441">
        <f t="shared" si="23"/>
        <v>9</v>
      </c>
      <c r="K45" s="57">
        <f>SUMIFS('Sub-Areas'!$D:$D,'Sub-Areas'!$B:$B,H45)</f>
        <v>298176</v>
      </c>
      <c r="L45" s="123">
        <f t="shared" si="24"/>
        <v>0.19171594437346853</v>
      </c>
      <c r="M45" s="124">
        <f t="shared" si="25"/>
        <v>1257125</v>
      </c>
      <c r="N45" s="124">
        <f t="shared" si="26"/>
        <v>1555301</v>
      </c>
      <c r="O45" s="123">
        <f t="shared" si="27"/>
        <v>1</v>
      </c>
      <c r="P45" s="118" t="str">
        <f t="shared" si="28"/>
        <v>Significant</v>
      </c>
      <c r="Q45" s="125" t="str">
        <f t="shared" si="29"/>
        <v>-</v>
      </c>
      <c r="AE45" s="127" t="s">
        <v>576</v>
      </c>
      <c r="AF45" s="118">
        <v>2</v>
      </c>
      <c r="AG45" s="46" t="s">
        <v>124</v>
      </c>
      <c r="AH45" s="131" t="s">
        <v>344</v>
      </c>
      <c r="AI45" s="135">
        <f>IFERROR(INDEX('3.4-3.8 Map'!$CQ$5:$CT$74,MATCH(AH45,'3.4-3.8 Map'!AreaNames,0),MATCH($C$4,'3.4-3.8 Map'!$CQ$4:$CT$4,0)),0)</f>
        <v>65</v>
      </c>
      <c r="AJ45" s="133" t="s">
        <v>163</v>
      </c>
      <c r="AK45" s="78" t="s">
        <v>182</v>
      </c>
      <c r="AL45" s="134">
        <f t="shared" si="9"/>
        <v>0</v>
      </c>
      <c r="AM45" s="446">
        <f t="shared" si="10"/>
        <v>65</v>
      </c>
      <c r="AN45" s="441">
        <f t="shared" si="11"/>
        <v>2</v>
      </c>
      <c r="AO45" s="454">
        <f>SUMIFS('Sub-Areas'!$D:$D,'Sub-Areas'!$B:$B,AH45)</f>
        <v>11877</v>
      </c>
      <c r="AP45" s="123">
        <f t="shared" si="12"/>
        <v>3.2009508255041154E-2</v>
      </c>
      <c r="AQ45" s="124">
        <f t="shared" si="13"/>
        <v>356235</v>
      </c>
      <c r="AR45" s="124">
        <f t="shared" si="14"/>
        <v>368112</v>
      </c>
      <c r="AS45" s="433">
        <f t="shared" si="15"/>
        <v>0.99209262463414238</v>
      </c>
      <c r="AT45" s="118" t="str">
        <f t="shared" si="16"/>
        <v>Significant</v>
      </c>
      <c r="AU45" s="125" t="str">
        <f t="shared" si="17"/>
        <v>-</v>
      </c>
      <c r="BH45" s="43"/>
      <c r="BI45" s="43"/>
      <c r="BJ45" s="43"/>
      <c r="BK45" s="43"/>
    </row>
    <row r="46" spans="5:63" ht="16.5" customHeight="1" x14ac:dyDescent="0.25">
      <c r="E46" s="60" t="s">
        <v>580</v>
      </c>
      <c r="F46" s="75">
        <v>2</v>
      </c>
      <c r="G46" s="46" t="s">
        <v>163</v>
      </c>
      <c r="H46" s="55" t="s">
        <v>332</v>
      </c>
      <c r="I46" s="440">
        <f>IFERROR(INDEX('3.4-3.8 Map'!$CQ$5:$CT$74,MATCH(H46,'3.4-3.8 Map'!AreaNames,0),MATCH($C$4,'3.4-3.8 Map'!$CQ$4:$CT$4,0)),0)</f>
        <v>65</v>
      </c>
      <c r="J46" s="441">
        <f t="shared" si="23"/>
        <v>10</v>
      </c>
      <c r="K46" s="57">
        <f>SUMIFS('Sub-Areas'!$D:$D,'Sub-Areas'!$B:$B,H46)</f>
        <v>146153</v>
      </c>
      <c r="L46" s="123">
        <f t="shared" si="24"/>
        <v>9.3970877662908986E-2</v>
      </c>
      <c r="M46" s="124">
        <f t="shared" si="25"/>
        <v>1409148</v>
      </c>
      <c r="N46" s="124">
        <f t="shared" si="26"/>
        <v>1555301</v>
      </c>
      <c r="O46" s="123">
        <f t="shared" si="27"/>
        <v>1</v>
      </c>
      <c r="P46" s="118" t="str">
        <f t="shared" si="28"/>
        <v>Significant</v>
      </c>
      <c r="Q46" s="125" t="str">
        <f t="shared" si="29"/>
        <v>-</v>
      </c>
      <c r="AE46" s="127" t="s">
        <v>576</v>
      </c>
      <c r="AF46" s="118">
        <v>2</v>
      </c>
      <c r="AG46" s="46" t="s">
        <v>124</v>
      </c>
      <c r="AH46" s="131" t="s">
        <v>404</v>
      </c>
      <c r="AI46" s="135">
        <f>IFERROR(INDEX('3.4-3.8 Map'!$CQ$5:$CT$74,MATCH(AH46,'3.4-3.8 Map'!AreaNames,0),MATCH($C$4,'3.4-3.8 Map'!$CQ$4:$CT$4,0)),0)</f>
        <v>0</v>
      </c>
      <c r="AJ46" s="133" t="s">
        <v>398</v>
      </c>
      <c r="AK46" s="78" t="s">
        <v>398</v>
      </c>
      <c r="AL46" s="134">
        <f t="shared" si="9"/>
        <v>0</v>
      </c>
      <c r="AM46" s="446">
        <f t="shared" si="10"/>
        <v>0</v>
      </c>
      <c r="AN46" s="441">
        <f t="shared" si="11"/>
        <v>3</v>
      </c>
      <c r="AO46" s="454">
        <f>SUMIFS('Sub-Areas'!$D:$D,'Sub-Areas'!$B:$B,AH46)</f>
        <v>2934</v>
      </c>
      <c r="AP46" s="123">
        <f t="shared" si="12"/>
        <v>7.9073753658576024E-3</v>
      </c>
      <c r="AQ46" s="124">
        <f t="shared" si="13"/>
        <v>368112</v>
      </c>
      <c r="AR46" s="124">
        <f t="shared" si="14"/>
        <v>371046</v>
      </c>
      <c r="AS46" s="433">
        <f t="shared" si="15"/>
        <v>1</v>
      </c>
      <c r="AT46" s="118" t="str">
        <f t="shared" si="16"/>
        <v>Significant</v>
      </c>
      <c r="AU46" s="125" t="str">
        <f t="shared" si="17"/>
        <v>-</v>
      </c>
      <c r="BH46" s="43"/>
      <c r="BI46" s="43"/>
      <c r="BJ46" s="43"/>
      <c r="BK46" s="43"/>
    </row>
    <row r="47" spans="5:63" ht="16.5" customHeight="1" x14ac:dyDescent="0.25">
      <c r="E47" s="60" t="s">
        <v>580</v>
      </c>
      <c r="F47" s="75">
        <v>2</v>
      </c>
      <c r="G47" s="46" t="s">
        <v>163</v>
      </c>
      <c r="H47" s="55" t="s">
        <v>322</v>
      </c>
      <c r="I47" s="440">
        <f>IFERROR(INDEX('3.4-3.8 Map'!$CQ$5:$CT$74,MATCH(H47,'3.4-3.8 Map'!AreaNames,0),MATCH($C$4,'3.4-3.8 Map'!$CQ$4:$CT$4,0)),0)</f>
        <v>65</v>
      </c>
      <c r="J47" s="441">
        <f t="shared" si="23"/>
        <v>11</v>
      </c>
      <c r="K47" s="57">
        <f>SUMIFS('Sub-Areas'!$D:$D,'Sub-Areas'!$B:$B,H47)</f>
        <v>122770</v>
      </c>
      <c r="L47" s="123">
        <f t="shared" si="24"/>
        <v>7.8936488821134951E-2</v>
      </c>
      <c r="M47" s="124">
        <f t="shared" si="25"/>
        <v>1432531</v>
      </c>
      <c r="N47" s="124">
        <f t="shared" si="26"/>
        <v>1555301</v>
      </c>
      <c r="O47" s="123">
        <f t="shared" si="27"/>
        <v>1</v>
      </c>
      <c r="P47" s="118" t="str">
        <f t="shared" si="28"/>
        <v>Significant</v>
      </c>
      <c r="Q47" s="125" t="str">
        <f t="shared" si="29"/>
        <v>-</v>
      </c>
      <c r="AE47" s="163" t="s">
        <v>576</v>
      </c>
      <c r="AF47" s="160">
        <v>2</v>
      </c>
      <c r="AG47" s="47" t="s">
        <v>128</v>
      </c>
      <c r="AH47" s="154" t="s">
        <v>245</v>
      </c>
      <c r="AI47" s="158">
        <f>IFERROR(INDEX('3.4-3.8 Map'!$CQ$5:$CT$74,MATCH(AH47,'3.4-3.8 Map'!AreaNames,0),MATCH($C$4,'3.4-3.8 Map'!$CQ$4:$CT$4,0)),0)</f>
        <v>50</v>
      </c>
      <c r="AJ47" s="155" t="s">
        <v>169</v>
      </c>
      <c r="AK47" s="156" t="s">
        <v>398</v>
      </c>
      <c r="AL47" s="157">
        <f t="shared" si="9"/>
        <v>0</v>
      </c>
      <c r="AM47" s="448">
        <f t="shared" si="10"/>
        <v>50</v>
      </c>
      <c r="AN47" s="449">
        <f t="shared" si="11"/>
        <v>1</v>
      </c>
      <c r="AO47" s="453">
        <f>SUMIFS('Sub-Areas'!$D:$D,'Sub-Areas'!$B:$B,AH47)</f>
        <v>132499</v>
      </c>
      <c r="AP47" s="159">
        <f t="shared" si="12"/>
        <v>1</v>
      </c>
      <c r="AQ47" s="161">
        <f t="shared" si="13"/>
        <v>0</v>
      </c>
      <c r="AR47" s="161">
        <f t="shared" si="14"/>
        <v>132499</v>
      </c>
      <c r="AS47" s="435">
        <f t="shared" si="15"/>
        <v>1</v>
      </c>
      <c r="AT47" s="160" t="str">
        <f t="shared" si="16"/>
        <v>Significant</v>
      </c>
      <c r="AU47" s="162">
        <f t="shared" si="17"/>
        <v>50</v>
      </c>
      <c r="BH47" s="43"/>
      <c r="BI47" s="43"/>
      <c r="BJ47" s="43"/>
      <c r="BK47" s="43"/>
    </row>
    <row r="48" spans="5:63" ht="16.5" customHeight="1" x14ac:dyDescent="0.25">
      <c r="E48" s="60" t="s">
        <v>580</v>
      </c>
      <c r="F48" s="75">
        <v>2</v>
      </c>
      <c r="G48" s="46" t="s">
        <v>163</v>
      </c>
      <c r="H48" s="55" t="s">
        <v>344</v>
      </c>
      <c r="I48" s="442">
        <f>IFERROR(INDEX('3.4-3.8 Map'!$CQ$5:$CT$74,MATCH(H48,'3.4-3.8 Map'!AreaNames,0),MATCH($C$4,'3.4-3.8 Map'!$CQ$4:$CT$4,0)),0)</f>
        <v>65</v>
      </c>
      <c r="J48" s="441">
        <f t="shared" si="23"/>
        <v>12</v>
      </c>
      <c r="K48" s="57">
        <f>SUMIFS('Sub-Areas'!$D:$D,'Sub-Areas'!$B:$B,H48)</f>
        <v>11877</v>
      </c>
      <c r="L48" s="123">
        <f t="shared" si="24"/>
        <v>7.6364639384916486E-3</v>
      </c>
      <c r="M48" s="124">
        <f t="shared" si="25"/>
        <v>1543424</v>
      </c>
      <c r="N48" s="124">
        <f t="shared" si="26"/>
        <v>1555301</v>
      </c>
      <c r="O48" s="123">
        <f t="shared" si="27"/>
        <v>1</v>
      </c>
      <c r="P48" s="118" t="str">
        <f t="shared" si="28"/>
        <v>Significant</v>
      </c>
      <c r="Q48" s="125" t="str">
        <f t="shared" si="29"/>
        <v>-</v>
      </c>
      <c r="AE48" s="127" t="s">
        <v>576</v>
      </c>
      <c r="AF48" s="118">
        <v>2</v>
      </c>
      <c r="AG48" s="46" t="s">
        <v>126</v>
      </c>
      <c r="AH48" s="131" t="s">
        <v>249</v>
      </c>
      <c r="AI48" s="135">
        <f>IFERROR(INDEX('3.4-3.8 Map'!$CQ$5:$CT$74,MATCH(AH48,'3.4-3.8 Map'!AreaNames,0),MATCH($C$4,'3.4-3.8 Map'!$CQ$4:$CT$4,0)),0)</f>
        <v>50</v>
      </c>
      <c r="AJ48" s="133" t="s">
        <v>166</v>
      </c>
      <c r="AK48" s="78" t="s">
        <v>398</v>
      </c>
      <c r="AL48" s="134">
        <f t="shared" si="9"/>
        <v>0</v>
      </c>
      <c r="AM48" s="446">
        <f t="shared" si="10"/>
        <v>50</v>
      </c>
      <c r="AN48" s="441">
        <f t="shared" si="11"/>
        <v>1</v>
      </c>
      <c r="AO48" s="454">
        <f>SUMIFS('Sub-Areas'!$D:$D,'Sub-Areas'!$B:$B,AH48)</f>
        <v>369175</v>
      </c>
      <c r="AP48" s="123">
        <f t="shared" si="12"/>
        <v>1</v>
      </c>
      <c r="AQ48" s="124">
        <f t="shared" si="13"/>
        <v>0</v>
      </c>
      <c r="AR48" s="124">
        <f t="shared" si="14"/>
        <v>369175</v>
      </c>
      <c r="AS48" s="433">
        <f t="shared" si="15"/>
        <v>1</v>
      </c>
      <c r="AT48" s="118" t="str">
        <f t="shared" si="16"/>
        <v>Significant</v>
      </c>
      <c r="AU48" s="125">
        <f t="shared" si="17"/>
        <v>50</v>
      </c>
      <c r="BH48" s="43"/>
      <c r="BI48" s="43"/>
      <c r="BJ48" s="43"/>
      <c r="BK48" s="43"/>
    </row>
    <row r="49" spans="5:63" ht="16.5" customHeight="1" x14ac:dyDescent="0.25">
      <c r="E49" s="60" t="s">
        <v>580</v>
      </c>
      <c r="F49" s="75">
        <v>2</v>
      </c>
      <c r="G49" s="46" t="s">
        <v>163</v>
      </c>
      <c r="H49" s="55" t="s">
        <v>330</v>
      </c>
      <c r="I49" s="442">
        <f>IFERROR(INDEX('3.4-3.8 Map'!$CQ$5:$CT$74,MATCH(H49,'3.4-3.8 Map'!AreaNames,0),MATCH($C$4,'3.4-3.8 Map'!$CQ$4:$CT$4,0)),0)</f>
        <v>65</v>
      </c>
      <c r="J49" s="441">
        <f t="shared" si="23"/>
        <v>13</v>
      </c>
      <c r="K49" s="57">
        <f>SUMIFS('Sub-Areas'!$D:$D,'Sub-Areas'!$B:$B,H49)</f>
        <v>0</v>
      </c>
      <c r="L49" s="123">
        <f t="shared" si="24"/>
        <v>0</v>
      </c>
      <c r="M49" s="124">
        <f t="shared" si="25"/>
        <v>1555301</v>
      </c>
      <c r="N49" s="124">
        <f t="shared" si="26"/>
        <v>1555301</v>
      </c>
      <c r="O49" s="123">
        <f t="shared" si="27"/>
        <v>1</v>
      </c>
      <c r="P49" s="118" t="str">
        <f t="shared" si="28"/>
        <v>Significant</v>
      </c>
      <c r="Q49" s="125" t="str">
        <f t="shared" si="29"/>
        <v>-</v>
      </c>
      <c r="AE49" s="127" t="s">
        <v>576</v>
      </c>
      <c r="AF49" s="118">
        <v>2</v>
      </c>
      <c r="AG49" s="46" t="s">
        <v>132</v>
      </c>
      <c r="AH49" s="131" t="s">
        <v>253</v>
      </c>
      <c r="AI49" s="135">
        <f>IFERROR(INDEX('3.4-3.8 Map'!$CQ$5:$CT$74,MATCH(AH49,'3.4-3.8 Map'!AreaNames,0),MATCH($C$4,'3.4-3.8 Map'!$CQ$4:$CT$4,0)),0)</f>
        <v>80</v>
      </c>
      <c r="AJ49" s="133" t="s">
        <v>175</v>
      </c>
      <c r="AK49" s="78" t="s">
        <v>398</v>
      </c>
      <c r="AL49" s="134">
        <f t="shared" si="9"/>
        <v>0</v>
      </c>
      <c r="AM49" s="446">
        <f t="shared" si="10"/>
        <v>80</v>
      </c>
      <c r="AN49" s="441">
        <f t="shared" si="11"/>
        <v>1</v>
      </c>
      <c r="AO49" s="454">
        <f>SUMIFS('Sub-Areas'!$D:$D,'Sub-Areas'!$B:$B,AH49)</f>
        <v>90436</v>
      </c>
      <c r="AP49" s="123">
        <f t="shared" si="12"/>
        <v>1</v>
      </c>
      <c r="AQ49" s="124">
        <f t="shared" si="13"/>
        <v>0</v>
      </c>
      <c r="AR49" s="124">
        <f t="shared" si="14"/>
        <v>90436</v>
      </c>
      <c r="AS49" s="433">
        <f t="shared" si="15"/>
        <v>1</v>
      </c>
      <c r="AT49" s="118" t="str">
        <f t="shared" si="16"/>
        <v>Significant</v>
      </c>
      <c r="AU49" s="125">
        <f t="shared" si="17"/>
        <v>80</v>
      </c>
      <c r="BH49" s="43"/>
      <c r="BI49" s="43"/>
      <c r="BJ49" s="43"/>
      <c r="BK49" s="43"/>
    </row>
    <row r="50" spans="5:63" ht="16.5" customHeight="1" thickBot="1" x14ac:dyDescent="0.3">
      <c r="E50" s="60" t="s">
        <v>580</v>
      </c>
      <c r="F50" s="75">
        <v>2</v>
      </c>
      <c r="G50" s="46" t="s">
        <v>169</v>
      </c>
      <c r="H50" s="55" t="s">
        <v>58</v>
      </c>
      <c r="I50" s="442">
        <f>IFERROR(INDEX('3.4-3.8 Map'!$CQ$5:$CT$74,MATCH(H50,'3.4-3.8 Map'!AreaNames,0),MATCH($C$4,'3.4-3.8 Map'!$CQ$4:$CT$4,0)),0)</f>
        <v>82.5</v>
      </c>
      <c r="J50" s="441">
        <f t="shared" si="23"/>
        <v>1</v>
      </c>
      <c r="K50" s="57">
        <f>SUMIFS('Sub-Areas'!$D:$D,'Sub-Areas'!$B:$B,H50)</f>
        <v>283263</v>
      </c>
      <c r="L50" s="123">
        <f t="shared" si="24"/>
        <v>0.50923960039335048</v>
      </c>
      <c r="M50" s="124">
        <f t="shared" si="25"/>
        <v>139083</v>
      </c>
      <c r="N50" s="124">
        <f t="shared" si="26"/>
        <v>422346</v>
      </c>
      <c r="O50" s="123">
        <f t="shared" si="27"/>
        <v>0.7592778028465772</v>
      </c>
      <c r="P50" s="118" t="str">
        <f t="shared" si="28"/>
        <v>Significant</v>
      </c>
      <c r="Q50" s="125">
        <f t="shared" si="29"/>
        <v>82.5</v>
      </c>
      <c r="AE50" s="172" t="s">
        <v>576</v>
      </c>
      <c r="AF50" s="173">
        <v>2</v>
      </c>
      <c r="AG50" s="406" t="s">
        <v>89</v>
      </c>
      <c r="AH50" s="174" t="s">
        <v>90</v>
      </c>
      <c r="AI50" s="178">
        <f>IFERROR(INDEX('3.4-3.8 Map'!$CQ$5:$CT$74,MATCH(AH50,'3.4-3.8 Map'!AreaNames,0),MATCH($C$4,'3.4-3.8 Map'!$CQ$4:$CT$4,0)),0)</f>
        <v>82.5</v>
      </c>
      <c r="AJ50" s="175" t="s">
        <v>157</v>
      </c>
      <c r="AK50" s="176" t="s">
        <v>398</v>
      </c>
      <c r="AL50" s="177">
        <f t="shared" si="9"/>
        <v>0</v>
      </c>
      <c r="AM50" s="450">
        <f t="shared" si="10"/>
        <v>82.5</v>
      </c>
      <c r="AN50" s="451">
        <f t="shared" si="11"/>
        <v>1</v>
      </c>
      <c r="AO50" s="455">
        <f>SUMIFS('Sub-Areas'!$D:$D,'Sub-Areas'!$B:$B,AH50)</f>
        <v>193137</v>
      </c>
      <c r="AP50" s="91">
        <f t="shared" si="12"/>
        <v>1</v>
      </c>
      <c r="AQ50" s="90">
        <f t="shared" si="13"/>
        <v>0</v>
      </c>
      <c r="AR50" s="90">
        <f t="shared" si="14"/>
        <v>193137</v>
      </c>
      <c r="AS50" s="436">
        <f t="shared" si="15"/>
        <v>1</v>
      </c>
      <c r="AT50" s="173" t="str">
        <f t="shared" si="16"/>
        <v>Significant</v>
      </c>
      <c r="AU50" s="179">
        <f t="shared" si="17"/>
        <v>82.5</v>
      </c>
      <c r="BH50" s="43"/>
      <c r="BI50" s="43"/>
      <c r="BJ50" s="43"/>
      <c r="BK50" s="43"/>
    </row>
    <row r="51" spans="5:63" ht="16.5" customHeight="1" x14ac:dyDescent="0.25">
      <c r="E51" s="60" t="s">
        <v>580</v>
      </c>
      <c r="F51" s="75">
        <v>2</v>
      </c>
      <c r="G51" s="46" t="s">
        <v>169</v>
      </c>
      <c r="H51" s="55" t="s">
        <v>71</v>
      </c>
      <c r="I51" s="440">
        <f>IFERROR(INDEX('3.4-3.8 Map'!$CQ$5:$CT$74,MATCH(H51,'3.4-3.8 Map'!AreaNames,0),MATCH($C$4,'3.4-3.8 Map'!$CQ$4:$CT$4,0)),0)</f>
        <v>82.5</v>
      </c>
      <c r="J51" s="441">
        <f t="shared" si="23"/>
        <v>2</v>
      </c>
      <c r="K51" s="57">
        <f>SUMIFS('Sub-Areas'!$D:$D,'Sub-Areas'!$B:$B,H51)</f>
        <v>139083</v>
      </c>
      <c r="L51" s="123">
        <f t="shared" si="24"/>
        <v>0.25003820245322672</v>
      </c>
      <c r="M51" s="124">
        <f t="shared" si="25"/>
        <v>283263</v>
      </c>
      <c r="N51" s="124">
        <f t="shared" si="26"/>
        <v>422346</v>
      </c>
      <c r="O51" s="123">
        <f t="shared" si="27"/>
        <v>0.7592778028465772</v>
      </c>
      <c r="P51" s="118" t="str">
        <f t="shared" si="28"/>
        <v>Significant</v>
      </c>
      <c r="Q51" s="125" t="str">
        <f t="shared" si="29"/>
        <v>-</v>
      </c>
      <c r="BH51" s="43"/>
      <c r="BI51" s="43"/>
      <c r="BJ51" s="43"/>
      <c r="BK51" s="43"/>
    </row>
    <row r="52" spans="5:63" ht="16.5" customHeight="1" x14ac:dyDescent="0.25">
      <c r="E52" s="60" t="s">
        <v>580</v>
      </c>
      <c r="F52" s="75">
        <v>2</v>
      </c>
      <c r="G52" s="46" t="s">
        <v>169</v>
      </c>
      <c r="H52" s="55" t="s">
        <v>245</v>
      </c>
      <c r="I52" s="442">
        <f>IFERROR(INDEX('3.4-3.8 Map'!$CQ$5:$CT$74,MATCH(H52,'3.4-3.8 Map'!AreaNames,0),MATCH($C$4,'3.4-3.8 Map'!$CQ$4:$CT$4,0)),0)</f>
        <v>50</v>
      </c>
      <c r="J52" s="441">
        <f t="shared" si="23"/>
        <v>3</v>
      </c>
      <c r="K52" s="57">
        <f>SUMIFS('Sub-Areas'!$D:$D,'Sub-Areas'!$B:$B,H52)</f>
        <v>132499</v>
      </c>
      <c r="L52" s="123">
        <f t="shared" si="24"/>
        <v>0.23820173412171211</v>
      </c>
      <c r="M52" s="124">
        <f t="shared" si="25"/>
        <v>423748</v>
      </c>
      <c r="N52" s="124">
        <f t="shared" si="26"/>
        <v>556247</v>
      </c>
      <c r="O52" s="123">
        <f t="shared" si="27"/>
        <v>1</v>
      </c>
      <c r="P52" s="118" t="str">
        <f t="shared" si="28"/>
        <v>Significant</v>
      </c>
      <c r="Q52" s="125" t="str">
        <f t="shared" si="29"/>
        <v>-</v>
      </c>
      <c r="BH52" s="43"/>
      <c r="BI52" s="43"/>
      <c r="BJ52" s="43"/>
      <c r="BK52" s="43"/>
    </row>
    <row r="53" spans="5:63" ht="16.5" customHeight="1" x14ac:dyDescent="0.25">
      <c r="E53" s="60" t="s">
        <v>580</v>
      </c>
      <c r="F53" s="75">
        <v>2</v>
      </c>
      <c r="G53" s="46" t="s">
        <v>169</v>
      </c>
      <c r="H53" s="55" t="s">
        <v>383</v>
      </c>
      <c r="I53" s="440">
        <f>IFERROR(INDEX('3.4-3.8 Map'!$CQ$5:$CT$74,MATCH(H53,'3.4-3.8 Map'!AreaNames,0),MATCH($C$4,'3.4-3.8 Map'!$CQ$4:$CT$4,0)),0)</f>
        <v>50</v>
      </c>
      <c r="J53" s="441">
        <f t="shared" si="23"/>
        <v>4</v>
      </c>
      <c r="K53" s="57">
        <f>SUMIFS('Sub-Areas'!$D:$D,'Sub-Areas'!$B:$B,H53)</f>
        <v>1402</v>
      </c>
      <c r="L53" s="123">
        <f t="shared" si="24"/>
        <v>2.5204630317107327E-3</v>
      </c>
      <c r="M53" s="124">
        <f t="shared" si="25"/>
        <v>554845</v>
      </c>
      <c r="N53" s="124">
        <f t="shared" si="26"/>
        <v>556247</v>
      </c>
      <c r="O53" s="123">
        <f t="shared" si="27"/>
        <v>1</v>
      </c>
      <c r="P53" s="118" t="str">
        <f t="shared" si="28"/>
        <v>Significant</v>
      </c>
      <c r="Q53" s="125" t="str">
        <f t="shared" si="29"/>
        <v>-</v>
      </c>
      <c r="BH53" s="43"/>
      <c r="BI53" s="43"/>
      <c r="BJ53" s="43"/>
      <c r="BK53" s="43"/>
    </row>
    <row r="54" spans="5:63" ht="16.5" customHeight="1" x14ac:dyDescent="0.25">
      <c r="E54" s="60" t="s">
        <v>580</v>
      </c>
      <c r="F54" s="75">
        <v>2</v>
      </c>
      <c r="G54" s="46" t="s">
        <v>166</v>
      </c>
      <c r="H54" s="55" t="s">
        <v>388</v>
      </c>
      <c r="I54" s="442">
        <f>IFERROR(INDEX('3.4-3.8 Map'!$CQ$5:$CT$74,MATCH(H54,'3.4-3.8 Map'!AreaNames,0),MATCH($C$4,'3.4-3.8 Map'!$CQ$4:$CT$4,0)),0)</f>
        <v>82.5</v>
      </c>
      <c r="J54" s="441">
        <f t="shared" si="23"/>
        <v>1</v>
      </c>
      <c r="K54" s="57">
        <f>SUMIFS('Sub-Areas'!$D:$D,'Sub-Areas'!$B:$B,H54)</f>
        <v>299524</v>
      </c>
      <c r="L54" s="123">
        <f t="shared" si="24"/>
        <v>0.18681054811872838</v>
      </c>
      <c r="M54" s="124">
        <f t="shared" si="25"/>
        <v>124113</v>
      </c>
      <c r="N54" s="124">
        <f t="shared" si="26"/>
        <v>423637</v>
      </c>
      <c r="O54" s="123">
        <f t="shared" si="27"/>
        <v>0.26421876101205161</v>
      </c>
      <c r="P54" s="118" t="str">
        <f t="shared" si="28"/>
        <v>Insignificant</v>
      </c>
      <c r="Q54" s="125" t="str">
        <f t="shared" si="29"/>
        <v>-</v>
      </c>
      <c r="BH54" s="43"/>
      <c r="BI54" s="43"/>
      <c r="BJ54" s="43"/>
      <c r="BK54" s="43"/>
    </row>
    <row r="55" spans="5:63" ht="16.5" customHeight="1" x14ac:dyDescent="0.25">
      <c r="E55" s="60" t="s">
        <v>580</v>
      </c>
      <c r="F55" s="75">
        <v>2</v>
      </c>
      <c r="G55" s="46" t="s">
        <v>166</v>
      </c>
      <c r="H55" s="55" t="s">
        <v>196</v>
      </c>
      <c r="I55" s="442">
        <f>IFERROR(INDEX('3.4-3.8 Map'!$CQ$5:$CT$74,MATCH(H55,'3.4-3.8 Map'!AreaNames,0),MATCH($C$4,'3.4-3.8 Map'!$CQ$4:$CT$4,0)),0)</f>
        <v>82.5</v>
      </c>
      <c r="J55" s="441">
        <f t="shared" si="23"/>
        <v>2</v>
      </c>
      <c r="K55" s="57">
        <f>SUMIFS('Sub-Areas'!$D:$D,'Sub-Areas'!$B:$B,H55)</f>
        <v>124113</v>
      </c>
      <c r="L55" s="123">
        <f t="shared" si="24"/>
        <v>7.7408212893323197E-2</v>
      </c>
      <c r="M55" s="124">
        <f t="shared" si="25"/>
        <v>299524</v>
      </c>
      <c r="N55" s="124">
        <f t="shared" si="26"/>
        <v>423637</v>
      </c>
      <c r="O55" s="123">
        <f t="shared" si="27"/>
        <v>0.26421876101205161</v>
      </c>
      <c r="P55" s="118" t="str">
        <f t="shared" si="28"/>
        <v>Insignificant</v>
      </c>
      <c r="Q55" s="125" t="str">
        <f t="shared" si="29"/>
        <v>-</v>
      </c>
      <c r="BH55" s="43"/>
      <c r="BI55" s="43"/>
      <c r="BJ55" s="43"/>
      <c r="BK55" s="43"/>
    </row>
    <row r="56" spans="5:63" ht="16.5" customHeight="1" x14ac:dyDescent="0.25">
      <c r="E56" s="60" t="s">
        <v>580</v>
      </c>
      <c r="F56" s="75">
        <v>2</v>
      </c>
      <c r="G56" s="46" t="s">
        <v>166</v>
      </c>
      <c r="H56" s="55" t="s">
        <v>366</v>
      </c>
      <c r="I56" s="442">
        <f>IFERROR(INDEX('3.4-3.8 Map'!$CQ$5:$CT$74,MATCH(H56,'3.4-3.8 Map'!AreaNames,0),MATCH($C$4,'3.4-3.8 Map'!$CQ$4:$CT$4,0)),0)</f>
        <v>50</v>
      </c>
      <c r="J56" s="441">
        <f t="shared" si="23"/>
        <v>3</v>
      </c>
      <c r="K56" s="57">
        <f>SUMIFS('Sub-Areas'!$D:$D,'Sub-Areas'!$B:$B,H56)</f>
        <v>560312</v>
      </c>
      <c r="L56" s="123">
        <f t="shared" si="24"/>
        <v>0.34946178549131601</v>
      </c>
      <c r="M56" s="124">
        <f t="shared" si="25"/>
        <v>1043045</v>
      </c>
      <c r="N56" s="124">
        <f t="shared" si="26"/>
        <v>1603357</v>
      </c>
      <c r="O56" s="123">
        <f t="shared" si="27"/>
        <v>1</v>
      </c>
      <c r="P56" s="118" t="str">
        <f t="shared" si="28"/>
        <v>Significant</v>
      </c>
      <c r="Q56" s="125">
        <f t="shared" si="29"/>
        <v>50</v>
      </c>
      <c r="BH56" s="43"/>
      <c r="BI56" s="43"/>
      <c r="BJ56" s="43"/>
      <c r="BK56" s="43"/>
    </row>
    <row r="57" spans="5:63" ht="16.5" customHeight="1" x14ac:dyDescent="0.25">
      <c r="E57" s="60" t="s">
        <v>580</v>
      </c>
      <c r="F57" s="75">
        <v>2</v>
      </c>
      <c r="G57" s="46" t="s">
        <v>166</v>
      </c>
      <c r="H57" s="55" t="s">
        <v>249</v>
      </c>
      <c r="I57" s="442">
        <f>IFERROR(INDEX('3.4-3.8 Map'!$CQ$5:$CT$74,MATCH(H57,'3.4-3.8 Map'!AreaNames,0),MATCH($C$4,'3.4-3.8 Map'!$CQ$4:$CT$4,0)),0)</f>
        <v>50</v>
      </c>
      <c r="J57" s="441">
        <f t="shared" si="23"/>
        <v>4</v>
      </c>
      <c r="K57" s="57">
        <f>SUMIFS('Sub-Areas'!$D:$D,'Sub-Areas'!$B:$B,H57)</f>
        <v>369175</v>
      </c>
      <c r="L57" s="123">
        <f t="shared" si="24"/>
        <v>0.23025127903517431</v>
      </c>
      <c r="M57" s="124">
        <f t="shared" si="25"/>
        <v>1234182</v>
      </c>
      <c r="N57" s="124">
        <f t="shared" si="26"/>
        <v>1603357</v>
      </c>
      <c r="O57" s="123">
        <f t="shared" si="27"/>
        <v>1</v>
      </c>
      <c r="P57" s="118" t="str">
        <f t="shared" si="28"/>
        <v>Significant</v>
      </c>
      <c r="Q57" s="125" t="str">
        <f t="shared" si="29"/>
        <v>-</v>
      </c>
      <c r="BH57" s="43"/>
      <c r="BI57" s="43"/>
      <c r="BJ57" s="43"/>
      <c r="BK57" s="43"/>
    </row>
    <row r="58" spans="5:63" ht="16.5" customHeight="1" x14ac:dyDescent="0.25">
      <c r="E58" s="60" t="s">
        <v>580</v>
      </c>
      <c r="F58" s="75">
        <v>2</v>
      </c>
      <c r="G58" s="46" t="s">
        <v>166</v>
      </c>
      <c r="H58" s="55" t="s">
        <v>307</v>
      </c>
      <c r="I58" s="442">
        <f>IFERROR(INDEX('3.4-3.8 Map'!$CQ$5:$CT$74,MATCH(H58,'3.4-3.8 Map'!AreaNames,0),MATCH($C$4,'3.4-3.8 Map'!$CQ$4:$CT$4,0)),0)</f>
        <v>50</v>
      </c>
      <c r="J58" s="441">
        <f t="shared" si="23"/>
        <v>5</v>
      </c>
      <c r="K58" s="57">
        <f>SUMIFS('Sub-Areas'!$D:$D,'Sub-Areas'!$B:$B,H58)</f>
        <v>214476</v>
      </c>
      <c r="L58" s="123">
        <f t="shared" si="24"/>
        <v>0.13376684044788528</v>
      </c>
      <c r="M58" s="124">
        <f t="shared" si="25"/>
        <v>1388881</v>
      </c>
      <c r="N58" s="124">
        <f t="shared" si="26"/>
        <v>1603357</v>
      </c>
      <c r="O58" s="123">
        <f t="shared" si="27"/>
        <v>1</v>
      </c>
      <c r="P58" s="118" t="str">
        <f t="shared" si="28"/>
        <v>Significant</v>
      </c>
      <c r="Q58" s="125" t="str">
        <f t="shared" si="29"/>
        <v>-</v>
      </c>
      <c r="BH58" s="43"/>
      <c r="BI58" s="43"/>
      <c r="BJ58" s="43"/>
      <c r="BK58" s="43"/>
    </row>
    <row r="59" spans="5:63" ht="16.5" customHeight="1" x14ac:dyDescent="0.25">
      <c r="E59" s="60" t="s">
        <v>580</v>
      </c>
      <c r="F59" s="75">
        <v>2</v>
      </c>
      <c r="G59" s="46" t="s">
        <v>166</v>
      </c>
      <c r="H59" s="55" t="s">
        <v>312</v>
      </c>
      <c r="I59" s="440">
        <f>IFERROR(INDEX('3.4-3.8 Map'!$CQ$5:$CT$74,MATCH(H59,'3.4-3.8 Map'!AreaNames,0),MATCH($C$4,'3.4-3.8 Map'!$CQ$4:$CT$4,0)),0)</f>
        <v>50</v>
      </c>
      <c r="J59" s="441">
        <f t="shared" si="23"/>
        <v>6</v>
      </c>
      <c r="K59" s="57">
        <f>SUMIFS('Sub-Areas'!$D:$D,'Sub-Areas'!$B:$B,H59)</f>
        <v>28040</v>
      </c>
      <c r="L59" s="123">
        <f t="shared" si="24"/>
        <v>1.7488307345151454E-2</v>
      </c>
      <c r="M59" s="124">
        <f t="shared" si="25"/>
        <v>1575317</v>
      </c>
      <c r="N59" s="124">
        <f t="shared" si="26"/>
        <v>1603357</v>
      </c>
      <c r="O59" s="123">
        <f t="shared" si="27"/>
        <v>1</v>
      </c>
      <c r="P59" s="118" t="str">
        <f t="shared" si="28"/>
        <v>Significant</v>
      </c>
      <c r="Q59" s="125" t="str">
        <f t="shared" si="29"/>
        <v>-</v>
      </c>
      <c r="BH59" s="43"/>
      <c r="BI59" s="43"/>
      <c r="BJ59" s="43"/>
      <c r="BK59" s="43"/>
    </row>
    <row r="60" spans="5:63" ht="16.5" customHeight="1" x14ac:dyDescent="0.25">
      <c r="E60" s="60" t="s">
        <v>580</v>
      </c>
      <c r="F60" s="75">
        <v>2</v>
      </c>
      <c r="G60" s="46" t="s">
        <v>166</v>
      </c>
      <c r="H60" s="55" t="s">
        <v>310</v>
      </c>
      <c r="I60" s="442">
        <f>IFERROR(INDEX('3.4-3.8 Map'!$CQ$5:$CT$74,MATCH(H60,'3.4-3.8 Map'!AreaNames,0),MATCH($C$4,'3.4-3.8 Map'!$CQ$4:$CT$4,0)),0)</f>
        <v>50</v>
      </c>
      <c r="J60" s="441">
        <f t="shared" si="23"/>
        <v>7</v>
      </c>
      <c r="K60" s="57">
        <f>SUMIFS('Sub-Areas'!$D:$D,'Sub-Areas'!$B:$B,H60)</f>
        <v>6000</v>
      </c>
      <c r="L60" s="123">
        <f t="shared" si="24"/>
        <v>3.7421485046686422E-3</v>
      </c>
      <c r="M60" s="124">
        <f t="shared" si="25"/>
        <v>1597357</v>
      </c>
      <c r="N60" s="124">
        <f t="shared" si="26"/>
        <v>1603357</v>
      </c>
      <c r="O60" s="123">
        <f t="shared" si="27"/>
        <v>1</v>
      </c>
      <c r="P60" s="118" t="str">
        <f t="shared" si="28"/>
        <v>Significant</v>
      </c>
      <c r="Q60" s="125" t="str">
        <f t="shared" si="29"/>
        <v>-</v>
      </c>
      <c r="BH60" s="43"/>
      <c r="BI60" s="43"/>
      <c r="BJ60" s="43"/>
      <c r="BK60" s="43"/>
    </row>
    <row r="61" spans="5:63" ht="16.5" customHeight="1" x14ac:dyDescent="0.25">
      <c r="E61" s="60" t="s">
        <v>580</v>
      </c>
      <c r="F61" s="75">
        <v>2</v>
      </c>
      <c r="G61" s="46" t="s">
        <v>166</v>
      </c>
      <c r="H61" s="55" t="s">
        <v>314</v>
      </c>
      <c r="I61" s="440">
        <f>IFERROR(INDEX('3.4-3.8 Map'!$CQ$5:$CT$74,MATCH(H61,'3.4-3.8 Map'!AreaNames,0),MATCH($C$4,'3.4-3.8 Map'!$CQ$4:$CT$4,0)),0)</f>
        <v>50</v>
      </c>
      <c r="J61" s="441">
        <f t="shared" si="23"/>
        <v>8</v>
      </c>
      <c r="K61" s="57">
        <f>SUMIFS('Sub-Areas'!$D:$D,'Sub-Areas'!$B:$B,H61)</f>
        <v>777</v>
      </c>
      <c r="L61" s="123">
        <f t="shared" si="24"/>
        <v>4.8460823135458917E-4</v>
      </c>
      <c r="M61" s="124">
        <f t="shared" si="25"/>
        <v>1602580</v>
      </c>
      <c r="N61" s="124">
        <f t="shared" si="26"/>
        <v>1603357</v>
      </c>
      <c r="O61" s="123">
        <f t="shared" si="27"/>
        <v>1</v>
      </c>
      <c r="P61" s="118" t="str">
        <f t="shared" si="28"/>
        <v>Significant</v>
      </c>
      <c r="Q61" s="125" t="str">
        <f t="shared" si="29"/>
        <v>-</v>
      </c>
      <c r="BH61" s="43"/>
      <c r="BI61" s="43"/>
      <c r="BJ61" s="43"/>
      <c r="BK61" s="43"/>
    </row>
    <row r="62" spans="5:63" ht="16.5" customHeight="1" x14ac:dyDescent="0.25">
      <c r="E62" s="60" t="s">
        <v>580</v>
      </c>
      <c r="F62" s="75">
        <v>2</v>
      </c>
      <c r="G62" s="46" t="s">
        <v>166</v>
      </c>
      <c r="H62" s="55" t="s">
        <v>369</v>
      </c>
      <c r="I62" s="440">
        <f>IFERROR(INDEX('3.4-3.8 Map'!$CQ$5:$CT$74,MATCH(H62,'3.4-3.8 Map'!AreaNames,0),MATCH($C$4,'3.4-3.8 Map'!$CQ$4:$CT$4,0)),0)</f>
        <v>50</v>
      </c>
      <c r="J62" s="441">
        <f t="shared" si="23"/>
        <v>9</v>
      </c>
      <c r="K62" s="57">
        <f>SUMIFS('Sub-Areas'!$D:$D,'Sub-Areas'!$B:$B,H62)</f>
        <v>704</v>
      </c>
      <c r="L62" s="123">
        <f t="shared" si="24"/>
        <v>4.3907875788112068E-4</v>
      </c>
      <c r="M62" s="124">
        <f t="shared" si="25"/>
        <v>1602653</v>
      </c>
      <c r="N62" s="124">
        <f t="shared" si="26"/>
        <v>1603357</v>
      </c>
      <c r="O62" s="123">
        <f t="shared" si="27"/>
        <v>1</v>
      </c>
      <c r="P62" s="118" t="str">
        <f t="shared" si="28"/>
        <v>Significant</v>
      </c>
      <c r="Q62" s="125" t="str">
        <f t="shared" si="29"/>
        <v>-</v>
      </c>
      <c r="BH62" s="43"/>
      <c r="BI62" s="43"/>
      <c r="BJ62" s="43"/>
      <c r="BK62" s="43"/>
    </row>
    <row r="63" spans="5:63" ht="16.5" customHeight="1" x14ac:dyDescent="0.25">
      <c r="E63" s="60" t="s">
        <v>580</v>
      </c>
      <c r="F63" s="75">
        <v>2</v>
      </c>
      <c r="G63" s="46" t="s">
        <v>166</v>
      </c>
      <c r="H63" s="55" t="s">
        <v>372</v>
      </c>
      <c r="I63" s="440">
        <f>IFERROR(INDEX('3.4-3.8 Map'!$CQ$5:$CT$74,MATCH(H63,'3.4-3.8 Map'!AreaNames,0),MATCH($C$4,'3.4-3.8 Map'!$CQ$4:$CT$4,0)),0)</f>
        <v>50</v>
      </c>
      <c r="J63" s="441">
        <f t="shared" si="23"/>
        <v>10</v>
      </c>
      <c r="K63" s="57">
        <f>SUMIFS('Sub-Areas'!$D:$D,'Sub-Areas'!$B:$B,H63)</f>
        <v>230</v>
      </c>
      <c r="L63" s="123">
        <f t="shared" si="24"/>
        <v>1.4344902601229795E-4</v>
      </c>
      <c r="M63" s="124">
        <f t="shared" si="25"/>
        <v>1603127</v>
      </c>
      <c r="N63" s="124">
        <f t="shared" si="26"/>
        <v>1603357</v>
      </c>
      <c r="O63" s="123">
        <f t="shared" si="27"/>
        <v>1</v>
      </c>
      <c r="P63" s="118" t="str">
        <f t="shared" si="28"/>
        <v>Significant</v>
      </c>
      <c r="Q63" s="125" t="str">
        <f t="shared" si="29"/>
        <v>-</v>
      </c>
      <c r="BH63" s="43"/>
      <c r="BI63" s="43"/>
      <c r="BJ63" s="43"/>
      <c r="BK63" s="43"/>
    </row>
    <row r="64" spans="5:63" ht="16.5" customHeight="1" x14ac:dyDescent="0.25">
      <c r="E64" s="60" t="s">
        <v>580</v>
      </c>
      <c r="F64" s="75">
        <v>2</v>
      </c>
      <c r="G64" s="46" t="s">
        <v>166</v>
      </c>
      <c r="H64" s="55" t="s">
        <v>374</v>
      </c>
      <c r="I64" s="442">
        <f>IFERROR(INDEX('3.4-3.8 Map'!$CQ$5:$CT$74,MATCH(H64,'3.4-3.8 Map'!AreaNames,0),MATCH($C$4,'3.4-3.8 Map'!$CQ$4:$CT$4,0)),0)</f>
        <v>50</v>
      </c>
      <c r="J64" s="441">
        <f t="shared" si="23"/>
        <v>11</v>
      </c>
      <c r="K64" s="57">
        <f>SUMIFS('Sub-Areas'!$D:$D,'Sub-Areas'!$B:$B,H64)</f>
        <v>6</v>
      </c>
      <c r="L64" s="123">
        <f t="shared" si="24"/>
        <v>3.7421485046686422E-6</v>
      </c>
      <c r="M64" s="124">
        <f t="shared" si="25"/>
        <v>1603351</v>
      </c>
      <c r="N64" s="124">
        <f t="shared" si="26"/>
        <v>1603357</v>
      </c>
      <c r="O64" s="123">
        <f t="shared" si="27"/>
        <v>1</v>
      </c>
      <c r="P64" s="118" t="str">
        <f t="shared" si="28"/>
        <v>Significant</v>
      </c>
      <c r="Q64" s="125" t="str">
        <f t="shared" si="29"/>
        <v>-</v>
      </c>
      <c r="BH64" s="43"/>
      <c r="BI64" s="43"/>
      <c r="BJ64" s="43"/>
      <c r="BK64" s="43"/>
    </row>
    <row r="65" spans="5:63" ht="16.5" customHeight="1" x14ac:dyDescent="0.25">
      <c r="E65" s="60" t="s">
        <v>580</v>
      </c>
      <c r="F65" s="75">
        <v>2</v>
      </c>
      <c r="G65" s="46" t="s">
        <v>175</v>
      </c>
      <c r="H65" s="55" t="s">
        <v>379</v>
      </c>
      <c r="I65" s="440">
        <f>IFERROR(INDEX('3.4-3.8 Map'!$CQ$5:$CT$74,MATCH(H65,'3.4-3.8 Map'!AreaNames,0),MATCH($C$4,'3.4-3.8 Map'!$CQ$4:$CT$4,0)),0)</f>
        <v>80</v>
      </c>
      <c r="J65" s="441">
        <f t="shared" si="23"/>
        <v>1</v>
      </c>
      <c r="K65" s="57">
        <f>SUMIFS('Sub-Areas'!$D:$D,'Sub-Areas'!$B:$B,H65)</f>
        <v>229260</v>
      </c>
      <c r="L65" s="123">
        <f t="shared" si="24"/>
        <v>0.69072733353218185</v>
      </c>
      <c r="M65" s="124">
        <f t="shared" si="25"/>
        <v>102651</v>
      </c>
      <c r="N65" s="124">
        <f t="shared" si="26"/>
        <v>331911</v>
      </c>
      <c r="O65" s="123">
        <f t="shared" si="27"/>
        <v>1</v>
      </c>
      <c r="P65" s="118" t="str">
        <f t="shared" si="28"/>
        <v>Significant</v>
      </c>
      <c r="Q65" s="125">
        <f t="shared" si="29"/>
        <v>80</v>
      </c>
      <c r="BH65" s="43"/>
      <c r="BI65" s="43"/>
      <c r="BJ65" s="43"/>
      <c r="BK65" s="43"/>
    </row>
    <row r="66" spans="5:63" ht="16.5" customHeight="1" x14ac:dyDescent="0.25">
      <c r="E66" s="60" t="s">
        <v>580</v>
      </c>
      <c r="F66" s="75">
        <v>2</v>
      </c>
      <c r="G66" s="46" t="s">
        <v>175</v>
      </c>
      <c r="H66" s="55" t="s">
        <v>253</v>
      </c>
      <c r="I66" s="440">
        <f>IFERROR(INDEX('3.4-3.8 Map'!$CQ$5:$CT$74,MATCH(H66,'3.4-3.8 Map'!AreaNames,0),MATCH($C$4,'3.4-3.8 Map'!$CQ$4:$CT$4,0)),0)</f>
        <v>80</v>
      </c>
      <c r="J66" s="441">
        <f t="shared" si="23"/>
        <v>2</v>
      </c>
      <c r="K66" s="57">
        <f>SUMIFS('Sub-Areas'!$D:$D,'Sub-Areas'!$B:$B,H66)</f>
        <v>90436</v>
      </c>
      <c r="L66" s="123">
        <f t="shared" si="24"/>
        <v>0.27247063218754425</v>
      </c>
      <c r="M66" s="124">
        <f t="shared" si="25"/>
        <v>241475</v>
      </c>
      <c r="N66" s="124">
        <f t="shared" si="26"/>
        <v>331911</v>
      </c>
      <c r="O66" s="123">
        <f t="shared" si="27"/>
        <v>1</v>
      </c>
      <c r="P66" s="118" t="str">
        <f t="shared" si="28"/>
        <v>Significant</v>
      </c>
      <c r="Q66" s="125" t="str">
        <f t="shared" si="29"/>
        <v>-</v>
      </c>
      <c r="BH66" s="43"/>
      <c r="BI66" s="43"/>
      <c r="BJ66" s="43"/>
      <c r="BK66" s="43"/>
    </row>
    <row r="67" spans="5:63" ht="16.5" customHeight="1" x14ac:dyDescent="0.25">
      <c r="E67" s="60" t="s">
        <v>580</v>
      </c>
      <c r="F67" s="75">
        <v>2</v>
      </c>
      <c r="G67" s="46" t="s">
        <v>175</v>
      </c>
      <c r="H67" s="55" t="s">
        <v>226</v>
      </c>
      <c r="I67" s="440">
        <f>IFERROR(INDEX('3.4-3.8 Map'!$CQ$5:$CT$74,MATCH(H67,'3.4-3.8 Map'!AreaNames,0),MATCH($C$4,'3.4-3.8 Map'!$CQ$4:$CT$4,0)),0)</f>
        <v>80</v>
      </c>
      <c r="J67" s="441">
        <f t="shared" ref="J67:J97" si="30">IF(G67="","",COUNTIFS($G:$G,G67,$I:$I,"&gt;" &amp; I67)+COUNTIFS($G:$G,G67,$I:$I,I67,$K:$K,"&gt;" &amp; K67)+1)</f>
        <v>3</v>
      </c>
      <c r="K67" s="57">
        <f>SUMIFS('Sub-Areas'!$D:$D,'Sub-Areas'!$B:$B,H67)</f>
        <v>12215</v>
      </c>
      <c r="L67" s="123">
        <f t="shared" ref="L67:L97" si="31">IF(G67="","",$K67/SUMIFS($K:$K,G:G,G67))</f>
        <v>3.6802034280273926E-2</v>
      </c>
      <c r="M67" s="124">
        <f t="shared" ref="M67:M97" si="32">IF(G67="","",SUMIFS($K:$K,$G:$G,G67,$I:$I,"&gt;=" &amp; I67)-K67)</f>
        <v>319696</v>
      </c>
      <c r="N67" s="124">
        <f t="shared" ref="N67:N97" si="33">K67+M67</f>
        <v>331911</v>
      </c>
      <c r="O67" s="123">
        <f t="shared" ref="O67:O97" si="34">IF(G67="","",N67/SUMIFS($K:$K,$G:$G,G67))</f>
        <v>1</v>
      </c>
      <c r="P67" s="118" t="str">
        <f t="shared" ref="P67:P97" si="35">IF(G67="","",IF(O67&lt;$C$5,"Insignificant","Significant"))</f>
        <v>Significant</v>
      </c>
      <c r="Q67" s="125" t="str">
        <f t="shared" ref="Q67:Q97" si="36">IF(P67="Insignificant","-",IF(COUNTIFS(G:G,G67,I:I,"&gt;" &amp; I67,P:P,"Significant")&gt;0,"-",IF(COUNTIFS(G:G,G67,K:K,"&gt;" &amp; K67,P:P,"Significant",I:I,I67)&gt;0,"-",I67)))</f>
        <v>-</v>
      </c>
      <c r="BH67" s="43"/>
      <c r="BI67" s="43"/>
      <c r="BJ67" s="43"/>
      <c r="BK67" s="43"/>
    </row>
    <row r="68" spans="5:63" ht="16.5" customHeight="1" x14ac:dyDescent="0.25">
      <c r="E68" s="60" t="s">
        <v>581</v>
      </c>
      <c r="F68" s="75">
        <v>3</v>
      </c>
      <c r="G68" s="54" t="s">
        <v>56</v>
      </c>
      <c r="H68" s="55" t="s">
        <v>58</v>
      </c>
      <c r="I68" s="442">
        <f>IFERROR(INDEX('3.4-3.8 Map'!$CQ$5:$CT$74,MATCH(H68,'3.4-3.8 Map'!AreaNames,0),MATCH($C$4,'3.4-3.8 Map'!$CQ$4:$CT$4,0)),0)</f>
        <v>82.5</v>
      </c>
      <c r="J68" s="441">
        <f t="shared" si="30"/>
        <v>1</v>
      </c>
      <c r="K68" s="57">
        <f>SUMIFS('Sub-Areas'!$D:$D,'Sub-Areas'!$B:$B,H68)</f>
        <v>283263</v>
      </c>
      <c r="L68" s="123">
        <f t="shared" si="31"/>
        <v>1</v>
      </c>
      <c r="M68" s="124">
        <f t="shared" si="32"/>
        <v>0</v>
      </c>
      <c r="N68" s="124">
        <f t="shared" si="33"/>
        <v>283263</v>
      </c>
      <c r="O68" s="123">
        <f t="shared" si="34"/>
        <v>1</v>
      </c>
      <c r="P68" s="118" t="str">
        <f t="shared" si="35"/>
        <v>Significant</v>
      </c>
      <c r="Q68" s="125">
        <f t="shared" si="36"/>
        <v>82.5</v>
      </c>
    </row>
    <row r="69" spans="5:63" ht="16.5" customHeight="1" x14ac:dyDescent="0.25">
      <c r="E69" s="60" t="s">
        <v>581</v>
      </c>
      <c r="F69" s="75">
        <v>3</v>
      </c>
      <c r="G69" s="54" t="s">
        <v>182</v>
      </c>
      <c r="H69" s="55" t="s">
        <v>288</v>
      </c>
      <c r="I69" s="440">
        <f>IFERROR(INDEX('3.4-3.8 Map'!$CQ$5:$CT$74,MATCH(H69,'3.4-3.8 Map'!AreaNames,0),MATCH($C$4,'3.4-3.8 Map'!$CQ$4:$CT$4,0)),0)</f>
        <v>97.5</v>
      </c>
      <c r="J69" s="441">
        <f t="shared" si="30"/>
        <v>1</v>
      </c>
      <c r="K69" s="57">
        <f>SUMIFS('Sub-Areas'!$D:$D,'Sub-Areas'!$B:$B,H69)</f>
        <v>12272</v>
      </c>
      <c r="L69" s="123">
        <f t="shared" si="31"/>
        <v>1.0234632622391094E-2</v>
      </c>
      <c r="M69" s="124">
        <f t="shared" si="32"/>
        <v>8845</v>
      </c>
      <c r="N69" s="124">
        <f t="shared" si="33"/>
        <v>21117</v>
      </c>
      <c r="O69" s="123">
        <f t="shared" si="34"/>
        <v>1.761120738975169E-2</v>
      </c>
      <c r="P69" s="118" t="str">
        <f t="shared" si="35"/>
        <v>Insignificant</v>
      </c>
      <c r="Q69" s="125" t="str">
        <f t="shared" si="36"/>
        <v>-</v>
      </c>
    </row>
    <row r="70" spans="5:63" ht="16.5" customHeight="1" x14ac:dyDescent="0.25">
      <c r="E70" s="60" t="s">
        <v>581</v>
      </c>
      <c r="F70" s="75">
        <v>3</v>
      </c>
      <c r="G70" s="54" t="s">
        <v>182</v>
      </c>
      <c r="H70" s="55" t="s">
        <v>293</v>
      </c>
      <c r="I70" s="440">
        <f>IFERROR(INDEX('3.4-3.8 Map'!$CQ$5:$CT$74,MATCH(H70,'3.4-3.8 Map'!AreaNames,0),MATCH($C$4,'3.4-3.8 Map'!$CQ$4:$CT$4,0)),0)</f>
        <v>97.5</v>
      </c>
      <c r="J70" s="441">
        <f t="shared" si="30"/>
        <v>2</v>
      </c>
      <c r="K70" s="57">
        <f>SUMIFS('Sub-Areas'!$D:$D,'Sub-Areas'!$B:$B,H70)</f>
        <v>7159</v>
      </c>
      <c r="L70" s="123">
        <f t="shared" si="31"/>
        <v>5.9704803572113632E-3</v>
      </c>
      <c r="M70" s="124">
        <f t="shared" si="32"/>
        <v>13958</v>
      </c>
      <c r="N70" s="124">
        <f t="shared" si="33"/>
        <v>21117</v>
      </c>
      <c r="O70" s="123">
        <f t="shared" si="34"/>
        <v>1.761120738975169E-2</v>
      </c>
      <c r="P70" s="118" t="str">
        <f t="shared" si="35"/>
        <v>Insignificant</v>
      </c>
      <c r="Q70" s="125" t="str">
        <f t="shared" si="36"/>
        <v>-</v>
      </c>
    </row>
    <row r="71" spans="5:63" ht="16.5" customHeight="1" x14ac:dyDescent="0.25">
      <c r="E71" s="60" t="s">
        <v>581</v>
      </c>
      <c r="F71" s="75">
        <v>3</v>
      </c>
      <c r="G71" s="54" t="s">
        <v>182</v>
      </c>
      <c r="H71" s="55" t="s">
        <v>299</v>
      </c>
      <c r="I71" s="442">
        <f>IFERROR(INDEX('3.4-3.8 Map'!$CQ$5:$CT$74,MATCH(H71,'3.4-3.8 Map'!AreaNames,0),MATCH($C$4,'3.4-3.8 Map'!$CQ$4:$CT$4,0)),0)</f>
        <v>97.5</v>
      </c>
      <c r="J71" s="441">
        <f t="shared" si="30"/>
        <v>3</v>
      </c>
      <c r="K71" s="57">
        <f>SUMIFS('Sub-Areas'!$D:$D,'Sub-Areas'!$B:$B,H71)</f>
        <v>887</v>
      </c>
      <c r="L71" s="123">
        <f t="shared" si="31"/>
        <v>7.3974243286024292E-4</v>
      </c>
      <c r="M71" s="124">
        <f t="shared" si="32"/>
        <v>20230</v>
      </c>
      <c r="N71" s="124">
        <f t="shared" si="33"/>
        <v>21117</v>
      </c>
      <c r="O71" s="123">
        <f t="shared" si="34"/>
        <v>1.761120738975169E-2</v>
      </c>
      <c r="P71" s="118" t="str">
        <f t="shared" si="35"/>
        <v>Insignificant</v>
      </c>
      <c r="Q71" s="125" t="str">
        <f t="shared" si="36"/>
        <v>-</v>
      </c>
    </row>
    <row r="72" spans="5:63" ht="16.5" customHeight="1" x14ac:dyDescent="0.25">
      <c r="E72" s="60" t="s">
        <v>581</v>
      </c>
      <c r="F72" s="75">
        <v>3</v>
      </c>
      <c r="G72" s="54" t="s">
        <v>182</v>
      </c>
      <c r="H72" s="55" t="s">
        <v>291</v>
      </c>
      <c r="I72" s="440">
        <f>IFERROR(INDEX('3.4-3.8 Map'!$CQ$5:$CT$74,MATCH(H72,'3.4-3.8 Map'!AreaNames,0),MATCH($C$4,'3.4-3.8 Map'!$CQ$4:$CT$4,0)),0)</f>
        <v>97.5</v>
      </c>
      <c r="J72" s="441">
        <f t="shared" si="30"/>
        <v>4</v>
      </c>
      <c r="K72" s="57">
        <f>SUMIFS('Sub-Areas'!$D:$D,'Sub-Areas'!$B:$B,H72)</f>
        <v>560</v>
      </c>
      <c r="L72" s="123">
        <f t="shared" si="31"/>
        <v>4.6703017181706427E-4</v>
      </c>
      <c r="M72" s="124">
        <f t="shared" si="32"/>
        <v>20557</v>
      </c>
      <c r="N72" s="124">
        <f t="shared" si="33"/>
        <v>21117</v>
      </c>
      <c r="O72" s="123">
        <f t="shared" si="34"/>
        <v>1.761120738975169E-2</v>
      </c>
      <c r="P72" s="118" t="str">
        <f t="shared" si="35"/>
        <v>Insignificant</v>
      </c>
      <c r="Q72" s="125" t="str">
        <f t="shared" si="36"/>
        <v>-</v>
      </c>
    </row>
    <row r="73" spans="5:63" ht="16.5" customHeight="1" x14ac:dyDescent="0.25">
      <c r="E73" s="60" t="s">
        <v>581</v>
      </c>
      <c r="F73" s="75">
        <v>3</v>
      </c>
      <c r="G73" s="54" t="s">
        <v>182</v>
      </c>
      <c r="H73" s="55" t="s">
        <v>295</v>
      </c>
      <c r="I73" s="440">
        <f>IFERROR(INDEX('3.4-3.8 Map'!$CQ$5:$CT$74,MATCH(H73,'3.4-3.8 Map'!AreaNames,0),MATCH($C$4,'3.4-3.8 Map'!$CQ$4:$CT$4,0)),0)</f>
        <v>97.5</v>
      </c>
      <c r="J73" s="441">
        <f t="shared" si="30"/>
        <v>5</v>
      </c>
      <c r="K73" s="57">
        <f>SUMIFS('Sub-Areas'!$D:$D,'Sub-Areas'!$B:$B,H73)</f>
        <v>210</v>
      </c>
      <c r="L73" s="123">
        <f t="shared" si="31"/>
        <v>1.751363144313991E-4</v>
      </c>
      <c r="M73" s="124">
        <f t="shared" si="32"/>
        <v>20907</v>
      </c>
      <c r="N73" s="124">
        <f t="shared" si="33"/>
        <v>21117</v>
      </c>
      <c r="O73" s="123">
        <f t="shared" si="34"/>
        <v>1.761120738975169E-2</v>
      </c>
      <c r="P73" s="118" t="str">
        <f t="shared" si="35"/>
        <v>Insignificant</v>
      </c>
      <c r="Q73" s="125" t="str">
        <f t="shared" si="36"/>
        <v>-</v>
      </c>
    </row>
    <row r="74" spans="5:63" ht="16.5" customHeight="1" x14ac:dyDescent="0.25">
      <c r="E74" s="60" t="s">
        <v>581</v>
      </c>
      <c r="F74" s="75">
        <v>3</v>
      </c>
      <c r="G74" s="54" t="s">
        <v>182</v>
      </c>
      <c r="H74" s="55" t="s">
        <v>297</v>
      </c>
      <c r="I74" s="442">
        <f>IFERROR(INDEX('3.4-3.8 Map'!$CQ$5:$CT$74,MATCH(H74,'3.4-3.8 Map'!AreaNames,0),MATCH($C$4,'3.4-3.8 Map'!$CQ$4:$CT$4,0)),0)</f>
        <v>97.5</v>
      </c>
      <c r="J74" s="441">
        <f t="shared" si="30"/>
        <v>6</v>
      </c>
      <c r="K74" s="57">
        <f>SUMIFS('Sub-Areas'!$D:$D,'Sub-Areas'!$B:$B,H74)</f>
        <v>29</v>
      </c>
      <c r="L74" s="123">
        <f t="shared" si="31"/>
        <v>2.4185491040526542E-5</v>
      </c>
      <c r="M74" s="124">
        <f t="shared" si="32"/>
        <v>21088</v>
      </c>
      <c r="N74" s="124">
        <f t="shared" si="33"/>
        <v>21117</v>
      </c>
      <c r="O74" s="123">
        <f t="shared" si="34"/>
        <v>1.761120738975169E-2</v>
      </c>
      <c r="P74" s="118" t="str">
        <f t="shared" si="35"/>
        <v>Insignificant</v>
      </c>
      <c r="Q74" s="125" t="str">
        <f t="shared" si="36"/>
        <v>-</v>
      </c>
    </row>
    <row r="75" spans="5:63" ht="16.5" customHeight="1" x14ac:dyDescent="0.25">
      <c r="E75" s="60" t="s">
        <v>581</v>
      </c>
      <c r="F75" s="75">
        <v>3</v>
      </c>
      <c r="G75" s="54" t="s">
        <v>182</v>
      </c>
      <c r="H75" s="55" t="s">
        <v>347</v>
      </c>
      <c r="I75" s="442">
        <f>IFERROR(INDEX('3.4-3.8 Map'!$CQ$5:$CT$74,MATCH(H75,'3.4-3.8 Map'!AreaNames,0),MATCH($C$4,'3.4-3.8 Map'!$CQ$4:$CT$4,0)),0)</f>
        <v>65</v>
      </c>
      <c r="J75" s="441">
        <f t="shared" si="30"/>
        <v>7</v>
      </c>
      <c r="K75" s="57">
        <f>SUMIFS('Sub-Areas'!$D:$D,'Sub-Areas'!$B:$B,H75)</f>
        <v>598973</v>
      </c>
      <c r="L75" s="123">
        <f t="shared" si="31"/>
        <v>0.49953296982818296</v>
      </c>
      <c r="M75" s="124">
        <f t="shared" si="32"/>
        <v>600093</v>
      </c>
      <c r="N75" s="124">
        <f t="shared" si="33"/>
        <v>1199066</v>
      </c>
      <c r="O75" s="123">
        <f t="shared" si="34"/>
        <v>1</v>
      </c>
      <c r="P75" s="118" t="str">
        <f t="shared" si="35"/>
        <v>Significant</v>
      </c>
      <c r="Q75" s="125">
        <f t="shared" si="36"/>
        <v>65</v>
      </c>
    </row>
    <row r="76" spans="5:63" ht="16.5" customHeight="1" x14ac:dyDescent="0.25">
      <c r="E76" s="60" t="s">
        <v>581</v>
      </c>
      <c r="F76" s="75">
        <v>3</v>
      </c>
      <c r="G76" s="54" t="s">
        <v>182</v>
      </c>
      <c r="H76" s="55" t="s">
        <v>328</v>
      </c>
      <c r="I76" s="440">
        <f>IFERROR(INDEX('3.4-3.8 Map'!$CQ$5:$CT$74,MATCH(H76,'3.4-3.8 Map'!AreaNames,0),MATCH($C$4,'3.4-3.8 Map'!$CQ$4:$CT$4,0)),0)</f>
        <v>65</v>
      </c>
      <c r="J76" s="441">
        <f t="shared" si="30"/>
        <v>8</v>
      </c>
      <c r="K76" s="57">
        <f>SUMIFS('Sub-Areas'!$D:$D,'Sub-Areas'!$B:$B,H76)</f>
        <v>298176</v>
      </c>
      <c r="L76" s="123">
        <f t="shared" si="31"/>
        <v>0.24867355091379456</v>
      </c>
      <c r="M76" s="124">
        <f t="shared" si="32"/>
        <v>900890</v>
      </c>
      <c r="N76" s="124">
        <f t="shared" si="33"/>
        <v>1199066</v>
      </c>
      <c r="O76" s="123">
        <f t="shared" si="34"/>
        <v>1</v>
      </c>
      <c r="P76" s="118" t="str">
        <f t="shared" si="35"/>
        <v>Significant</v>
      </c>
      <c r="Q76" s="125" t="str">
        <f t="shared" si="36"/>
        <v>-</v>
      </c>
    </row>
    <row r="77" spans="5:63" ht="16.5" customHeight="1" x14ac:dyDescent="0.25">
      <c r="E77" s="60" t="s">
        <v>581</v>
      </c>
      <c r="F77" s="75">
        <v>3</v>
      </c>
      <c r="G77" s="54" t="s">
        <v>182</v>
      </c>
      <c r="H77" s="55" t="s">
        <v>332</v>
      </c>
      <c r="I77" s="440">
        <f>IFERROR(INDEX('3.4-3.8 Map'!$CQ$5:$CT$74,MATCH(H77,'3.4-3.8 Map'!AreaNames,0),MATCH($C$4,'3.4-3.8 Map'!$CQ$4:$CT$4,0)),0)</f>
        <v>65</v>
      </c>
      <c r="J77" s="441">
        <f t="shared" si="30"/>
        <v>9</v>
      </c>
      <c r="K77" s="57">
        <f>SUMIFS('Sub-Areas'!$D:$D,'Sub-Areas'!$B:$B,H77)</f>
        <v>146153</v>
      </c>
      <c r="L77" s="123">
        <f t="shared" si="31"/>
        <v>0.12188903696710607</v>
      </c>
      <c r="M77" s="124">
        <f t="shared" si="32"/>
        <v>1052913</v>
      </c>
      <c r="N77" s="124">
        <f t="shared" si="33"/>
        <v>1199066</v>
      </c>
      <c r="O77" s="123">
        <f t="shared" si="34"/>
        <v>1</v>
      </c>
      <c r="P77" s="118" t="str">
        <f t="shared" si="35"/>
        <v>Significant</v>
      </c>
      <c r="Q77" s="125" t="str">
        <f t="shared" si="36"/>
        <v>-</v>
      </c>
    </row>
    <row r="78" spans="5:63" ht="16.5" customHeight="1" x14ac:dyDescent="0.25">
      <c r="E78" s="60" t="s">
        <v>581</v>
      </c>
      <c r="F78" s="75">
        <v>3</v>
      </c>
      <c r="G78" s="54" t="s">
        <v>182</v>
      </c>
      <c r="H78" s="55" t="s">
        <v>322</v>
      </c>
      <c r="I78" s="440">
        <f>IFERROR(INDEX('3.4-3.8 Map'!$CQ$5:$CT$74,MATCH(H78,'3.4-3.8 Map'!AreaNames,0),MATCH($C$4,'3.4-3.8 Map'!$CQ$4:$CT$4,0)),0)</f>
        <v>65</v>
      </c>
      <c r="J78" s="441">
        <f t="shared" si="30"/>
        <v>10</v>
      </c>
      <c r="K78" s="57">
        <f>SUMIFS('Sub-Areas'!$D:$D,'Sub-Areas'!$B:$B,H78)</f>
        <v>122770</v>
      </c>
      <c r="L78" s="123">
        <f t="shared" si="31"/>
        <v>0.10238802534639461</v>
      </c>
      <c r="M78" s="124">
        <f t="shared" si="32"/>
        <v>1076296</v>
      </c>
      <c r="N78" s="124">
        <f t="shared" si="33"/>
        <v>1199066</v>
      </c>
      <c r="O78" s="123">
        <f t="shared" si="34"/>
        <v>1</v>
      </c>
      <c r="P78" s="118" t="str">
        <f t="shared" si="35"/>
        <v>Significant</v>
      </c>
      <c r="Q78" s="125" t="str">
        <f t="shared" si="36"/>
        <v>-</v>
      </c>
    </row>
    <row r="79" spans="5:63" ht="16.5" customHeight="1" x14ac:dyDescent="0.25">
      <c r="E79" s="60" t="s">
        <v>581</v>
      </c>
      <c r="F79" s="75">
        <v>3</v>
      </c>
      <c r="G79" s="54" t="s">
        <v>182</v>
      </c>
      <c r="H79" s="55" t="s">
        <v>344</v>
      </c>
      <c r="I79" s="442">
        <f>IFERROR(INDEX('3.4-3.8 Map'!$CQ$5:$CT$74,MATCH(H79,'3.4-3.8 Map'!AreaNames,0),MATCH($C$4,'3.4-3.8 Map'!$CQ$4:$CT$4,0)),0)</f>
        <v>65</v>
      </c>
      <c r="J79" s="441">
        <f t="shared" si="30"/>
        <v>11</v>
      </c>
      <c r="K79" s="57">
        <f>SUMIFS('Sub-Areas'!$D:$D,'Sub-Areas'!$B:$B,H79)</f>
        <v>11877</v>
      </c>
      <c r="L79" s="123">
        <f t="shared" si="31"/>
        <v>9.905209554770129E-3</v>
      </c>
      <c r="M79" s="124">
        <f t="shared" si="32"/>
        <v>1187189</v>
      </c>
      <c r="N79" s="124">
        <f t="shared" si="33"/>
        <v>1199066</v>
      </c>
      <c r="O79" s="123">
        <f t="shared" si="34"/>
        <v>1</v>
      </c>
      <c r="P79" s="118" t="str">
        <f t="shared" si="35"/>
        <v>Significant</v>
      </c>
      <c r="Q79" s="125" t="str">
        <f t="shared" si="36"/>
        <v>-</v>
      </c>
    </row>
    <row r="80" spans="5:63" ht="16.5" customHeight="1" x14ac:dyDescent="0.25">
      <c r="E80" s="60" t="s">
        <v>581</v>
      </c>
      <c r="F80" s="75">
        <v>3</v>
      </c>
      <c r="G80" s="54" t="s">
        <v>182</v>
      </c>
      <c r="H80" s="55" t="s">
        <v>330</v>
      </c>
      <c r="I80" s="442">
        <f>IFERROR(INDEX('3.4-3.8 Map'!$CQ$5:$CT$74,MATCH(H80,'3.4-3.8 Map'!AreaNames,0),MATCH($C$4,'3.4-3.8 Map'!$CQ$4:$CT$4,0)),0)</f>
        <v>65</v>
      </c>
      <c r="J80" s="441">
        <f t="shared" si="30"/>
        <v>12</v>
      </c>
      <c r="K80" s="57">
        <f>SUMIFS('Sub-Areas'!$D:$D,'Sub-Areas'!$B:$B,H80)</f>
        <v>0</v>
      </c>
      <c r="L80" s="123">
        <f t="shared" si="31"/>
        <v>0</v>
      </c>
      <c r="M80" s="124">
        <f t="shared" si="32"/>
        <v>1199066</v>
      </c>
      <c r="N80" s="124">
        <f t="shared" si="33"/>
        <v>1199066</v>
      </c>
      <c r="O80" s="123">
        <f t="shared" si="34"/>
        <v>1</v>
      </c>
      <c r="P80" s="118" t="str">
        <f t="shared" si="35"/>
        <v>Significant</v>
      </c>
      <c r="Q80" s="125" t="str">
        <f t="shared" si="36"/>
        <v>-</v>
      </c>
    </row>
    <row r="81" spans="5:17" ht="16.5" customHeight="1" x14ac:dyDescent="0.25">
      <c r="E81" s="60" t="s">
        <v>581</v>
      </c>
      <c r="F81" s="75">
        <v>3</v>
      </c>
      <c r="G81" s="54" t="s">
        <v>178</v>
      </c>
      <c r="H81" s="55" t="s">
        <v>284</v>
      </c>
      <c r="I81" s="442">
        <f>IFERROR(INDEX('3.4-3.8 Map'!$CQ$5:$CT$74,MATCH(H81,'3.4-3.8 Map'!AreaNames,0),MATCH($C$4,'3.4-3.8 Map'!$CQ$4:$CT$4,0)),0)</f>
        <v>82.5</v>
      </c>
      <c r="J81" s="441">
        <f t="shared" si="30"/>
        <v>1</v>
      </c>
      <c r="K81" s="57">
        <f>SUMIFS('Sub-Areas'!$D:$D,'Sub-Areas'!$B:$B,H81)</f>
        <v>532579</v>
      </c>
      <c r="L81" s="123">
        <f t="shared" si="31"/>
        <v>0.30089991039315145</v>
      </c>
      <c r="M81" s="124">
        <f t="shared" si="32"/>
        <v>572507</v>
      </c>
      <c r="N81" s="124">
        <f t="shared" si="33"/>
        <v>1105086</v>
      </c>
      <c r="O81" s="123">
        <f t="shared" si="34"/>
        <v>0.62435859915003444</v>
      </c>
      <c r="P81" s="118" t="str">
        <f t="shared" si="35"/>
        <v>Significant</v>
      </c>
      <c r="Q81" s="125">
        <f t="shared" si="36"/>
        <v>82.5</v>
      </c>
    </row>
    <row r="82" spans="5:17" ht="16.5" customHeight="1" x14ac:dyDescent="0.25">
      <c r="E82" s="60" t="s">
        <v>581</v>
      </c>
      <c r="F82" s="75">
        <v>3</v>
      </c>
      <c r="G82" s="54" t="s">
        <v>178</v>
      </c>
      <c r="H82" s="55" t="s">
        <v>278</v>
      </c>
      <c r="I82" s="440">
        <f>IFERROR(INDEX('3.4-3.8 Map'!$CQ$5:$CT$74,MATCH(H82,'3.4-3.8 Map'!AreaNames,0),MATCH($C$4,'3.4-3.8 Map'!$CQ$4:$CT$4,0)),0)</f>
        <v>82.5</v>
      </c>
      <c r="J82" s="441">
        <f t="shared" si="30"/>
        <v>2</v>
      </c>
      <c r="K82" s="57">
        <f>SUMIFS('Sub-Areas'!$D:$D,'Sub-Areas'!$B:$B,H82)</f>
        <v>334265</v>
      </c>
      <c r="L82" s="123">
        <f t="shared" si="31"/>
        <v>0.188855190586874</v>
      </c>
      <c r="M82" s="124">
        <f t="shared" si="32"/>
        <v>770821</v>
      </c>
      <c r="N82" s="124">
        <f t="shared" si="33"/>
        <v>1105086</v>
      </c>
      <c r="O82" s="123">
        <f t="shared" si="34"/>
        <v>0.62435859915003444</v>
      </c>
      <c r="P82" s="118" t="str">
        <f t="shared" si="35"/>
        <v>Significant</v>
      </c>
      <c r="Q82" s="125" t="str">
        <f t="shared" si="36"/>
        <v>-</v>
      </c>
    </row>
    <row r="83" spans="5:17" ht="16.5" customHeight="1" x14ac:dyDescent="0.25">
      <c r="E83" s="60" t="s">
        <v>581</v>
      </c>
      <c r="F83" s="75">
        <v>3</v>
      </c>
      <c r="G83" s="54" t="s">
        <v>178</v>
      </c>
      <c r="H83" s="55" t="s">
        <v>394</v>
      </c>
      <c r="I83" s="442">
        <f>IFERROR(INDEX('3.4-3.8 Map'!$CQ$5:$CT$74,MATCH(H83,'3.4-3.8 Map'!AreaNames,0),MATCH($C$4,'3.4-3.8 Map'!$CQ$4:$CT$4,0)),0)</f>
        <v>82.5</v>
      </c>
      <c r="J83" s="441">
        <f t="shared" si="30"/>
        <v>3</v>
      </c>
      <c r="K83" s="57">
        <f>SUMIFS('Sub-Areas'!$D:$D,'Sub-Areas'!$B:$B,H83)</f>
        <v>206333</v>
      </c>
      <c r="L83" s="123">
        <f t="shared" si="31"/>
        <v>0.11657534602594191</v>
      </c>
      <c r="M83" s="124">
        <f t="shared" si="32"/>
        <v>898753</v>
      </c>
      <c r="N83" s="124">
        <f t="shared" si="33"/>
        <v>1105086</v>
      </c>
      <c r="O83" s="123">
        <f t="shared" si="34"/>
        <v>0.62435859915003444</v>
      </c>
      <c r="P83" s="118" t="str">
        <f t="shared" si="35"/>
        <v>Significant</v>
      </c>
      <c r="Q83" s="125" t="str">
        <f t="shared" si="36"/>
        <v>-</v>
      </c>
    </row>
    <row r="84" spans="5:17" ht="16.5" customHeight="1" x14ac:dyDescent="0.25">
      <c r="E84" s="60" t="s">
        <v>581</v>
      </c>
      <c r="F84" s="75">
        <v>3</v>
      </c>
      <c r="G84" s="54" t="s">
        <v>178</v>
      </c>
      <c r="H84" s="55" t="s">
        <v>282</v>
      </c>
      <c r="I84" s="442">
        <f>IFERROR(INDEX('3.4-3.8 Map'!$CQ$5:$CT$74,MATCH(H84,'3.4-3.8 Map'!AreaNames,0),MATCH($C$4,'3.4-3.8 Map'!$CQ$4:$CT$4,0)),0)</f>
        <v>82.5</v>
      </c>
      <c r="J84" s="441">
        <f t="shared" si="30"/>
        <v>4</v>
      </c>
      <c r="K84" s="57">
        <f>SUMIFS('Sub-Areas'!$D:$D,'Sub-Areas'!$B:$B,H84)</f>
        <v>31891</v>
      </c>
      <c r="L84" s="123">
        <f t="shared" si="31"/>
        <v>1.801798238824286E-2</v>
      </c>
      <c r="M84" s="124">
        <f t="shared" si="32"/>
        <v>1073195</v>
      </c>
      <c r="N84" s="124">
        <f t="shared" si="33"/>
        <v>1105086</v>
      </c>
      <c r="O84" s="123">
        <f t="shared" si="34"/>
        <v>0.62435859915003444</v>
      </c>
      <c r="P84" s="118" t="str">
        <f t="shared" si="35"/>
        <v>Significant</v>
      </c>
      <c r="Q84" s="125" t="str">
        <f t="shared" si="36"/>
        <v>-</v>
      </c>
    </row>
    <row r="85" spans="5:17" ht="16.5" customHeight="1" x14ac:dyDescent="0.25">
      <c r="E85" s="60" t="s">
        <v>581</v>
      </c>
      <c r="F85" s="75">
        <v>3</v>
      </c>
      <c r="G85" s="54" t="s">
        <v>178</v>
      </c>
      <c r="H85" s="55" t="s">
        <v>275</v>
      </c>
      <c r="I85" s="442">
        <f>IFERROR(INDEX('3.4-3.8 Map'!$CQ$5:$CT$74,MATCH(H85,'3.4-3.8 Map'!AreaNames,0),MATCH($C$4,'3.4-3.8 Map'!$CQ$4:$CT$4,0)),0)</f>
        <v>82.5</v>
      </c>
      <c r="J85" s="441">
        <f t="shared" si="30"/>
        <v>5</v>
      </c>
      <c r="K85" s="57">
        <f>SUMIFS('Sub-Areas'!$D:$D,'Sub-Areas'!$B:$B,H85)</f>
        <v>18</v>
      </c>
      <c r="L85" s="123">
        <f t="shared" si="31"/>
        <v>1.0169755824162662E-5</v>
      </c>
      <c r="M85" s="124">
        <f t="shared" si="32"/>
        <v>1105068</v>
      </c>
      <c r="N85" s="124">
        <f t="shared" si="33"/>
        <v>1105086</v>
      </c>
      <c r="O85" s="123">
        <f t="shared" si="34"/>
        <v>0.62435859915003444</v>
      </c>
      <c r="P85" s="118" t="str">
        <f t="shared" si="35"/>
        <v>Significant</v>
      </c>
      <c r="Q85" s="125" t="str">
        <f t="shared" si="36"/>
        <v>-</v>
      </c>
    </row>
    <row r="86" spans="5:17" ht="16.5" customHeight="1" x14ac:dyDescent="0.25">
      <c r="E86" s="60" t="s">
        <v>581</v>
      </c>
      <c r="F86" s="75">
        <v>3</v>
      </c>
      <c r="G86" s="54" t="s">
        <v>178</v>
      </c>
      <c r="H86" s="55" t="s">
        <v>212</v>
      </c>
      <c r="I86" s="442">
        <f>IFERROR(INDEX('3.4-3.8 Map'!$CQ$5:$CT$74,MATCH(H86,'3.4-3.8 Map'!AreaNames,0),MATCH($C$4,'3.4-3.8 Map'!$CQ$4:$CT$4,0)),0)</f>
        <v>50</v>
      </c>
      <c r="J86" s="441">
        <f t="shared" si="30"/>
        <v>6</v>
      </c>
      <c r="K86" s="57">
        <f>SUMIFS('Sub-Areas'!$D:$D,'Sub-Areas'!$B:$B,H86)</f>
        <v>664868</v>
      </c>
      <c r="L86" s="123">
        <f t="shared" si="31"/>
        <v>0.37564140084996561</v>
      </c>
      <c r="M86" s="124">
        <f t="shared" si="32"/>
        <v>1105086</v>
      </c>
      <c r="N86" s="124">
        <f t="shared" si="33"/>
        <v>1769954</v>
      </c>
      <c r="O86" s="123">
        <f t="shared" si="34"/>
        <v>1</v>
      </c>
      <c r="P86" s="118" t="str">
        <f t="shared" si="35"/>
        <v>Significant</v>
      </c>
      <c r="Q86" s="125" t="str">
        <f t="shared" si="36"/>
        <v>-</v>
      </c>
    </row>
    <row r="87" spans="5:17" ht="16.5" customHeight="1" x14ac:dyDescent="0.25">
      <c r="E87" s="60" t="s">
        <v>581</v>
      </c>
      <c r="F87" s="75">
        <v>3</v>
      </c>
      <c r="G87" s="54" t="s">
        <v>188</v>
      </c>
      <c r="H87" s="55" t="s">
        <v>268</v>
      </c>
      <c r="I87" s="440">
        <f>IFERROR(INDEX('3.4-3.8 Map'!$CQ$5:$CT$74,MATCH(H87,'3.4-3.8 Map'!AreaNames,0),MATCH($C$4,'3.4-3.8 Map'!$CQ$4:$CT$4,0)),0)</f>
        <v>107.5</v>
      </c>
      <c r="J87" s="441">
        <f t="shared" si="30"/>
        <v>1</v>
      </c>
      <c r="K87" s="57">
        <f>SUMIFS('Sub-Areas'!$D:$D,'Sub-Areas'!$B:$B,H87)</f>
        <v>35500</v>
      </c>
      <c r="L87" s="123">
        <f t="shared" si="31"/>
        <v>0.16290232284945991</v>
      </c>
      <c r="M87" s="124">
        <f t="shared" si="32"/>
        <v>24271</v>
      </c>
      <c r="N87" s="124">
        <f t="shared" si="33"/>
        <v>59771</v>
      </c>
      <c r="O87" s="123">
        <f t="shared" si="34"/>
        <v>0.27427703490239624</v>
      </c>
      <c r="P87" s="118" t="str">
        <f t="shared" si="35"/>
        <v>Insignificant</v>
      </c>
      <c r="Q87" s="125" t="str">
        <f t="shared" si="36"/>
        <v>-</v>
      </c>
    </row>
    <row r="88" spans="5:17" ht="16.5" customHeight="1" x14ac:dyDescent="0.25">
      <c r="E88" s="60" t="s">
        <v>581</v>
      </c>
      <c r="F88" s="75">
        <v>3</v>
      </c>
      <c r="G88" s="54" t="s">
        <v>188</v>
      </c>
      <c r="H88" s="55" t="s">
        <v>271</v>
      </c>
      <c r="I88" s="440">
        <f>IFERROR(INDEX('3.4-3.8 Map'!$CQ$5:$CT$74,MATCH(H88,'3.4-3.8 Map'!AreaNames,0),MATCH($C$4,'3.4-3.8 Map'!$CQ$4:$CT$4,0)),0)</f>
        <v>107.5</v>
      </c>
      <c r="J88" s="441">
        <f t="shared" si="30"/>
        <v>2</v>
      </c>
      <c r="K88" s="57">
        <f>SUMIFS('Sub-Areas'!$D:$D,'Sub-Areas'!$B:$B,H88)</f>
        <v>24271</v>
      </c>
      <c r="L88" s="123">
        <f t="shared" si="31"/>
        <v>0.11137471205293638</v>
      </c>
      <c r="M88" s="124">
        <f t="shared" si="32"/>
        <v>35500</v>
      </c>
      <c r="N88" s="124">
        <f t="shared" si="33"/>
        <v>59771</v>
      </c>
      <c r="O88" s="123">
        <f t="shared" si="34"/>
        <v>0.27427703490239624</v>
      </c>
      <c r="P88" s="118" t="str">
        <f t="shared" si="35"/>
        <v>Insignificant</v>
      </c>
      <c r="Q88" s="125" t="str">
        <f t="shared" si="36"/>
        <v>-</v>
      </c>
    </row>
    <row r="89" spans="5:17" ht="16.5" customHeight="1" x14ac:dyDescent="0.25">
      <c r="E89" s="60" t="s">
        <v>581</v>
      </c>
      <c r="F89" s="75">
        <v>3</v>
      </c>
      <c r="G89" s="54" t="s">
        <v>188</v>
      </c>
      <c r="H89" s="55" t="s">
        <v>351</v>
      </c>
      <c r="I89" s="442">
        <f>IFERROR(INDEX('3.4-3.8 Map'!$CQ$5:$CT$74,MATCH(H89,'3.4-3.8 Map'!AreaNames,0),MATCH($C$4,'3.4-3.8 Map'!$CQ$4:$CT$4,0)),0)</f>
        <v>75</v>
      </c>
      <c r="J89" s="441">
        <f t="shared" si="30"/>
        <v>3</v>
      </c>
      <c r="K89" s="57">
        <f>SUMIFS('Sub-Areas'!$D:$D,'Sub-Areas'!$B:$B,H89)</f>
        <v>158151</v>
      </c>
      <c r="L89" s="123">
        <f t="shared" si="31"/>
        <v>0.7257229650976037</v>
      </c>
      <c r="M89" s="124">
        <f t="shared" si="32"/>
        <v>59771</v>
      </c>
      <c r="N89" s="124">
        <f t="shared" si="33"/>
        <v>217922</v>
      </c>
      <c r="O89" s="123">
        <f t="shared" si="34"/>
        <v>1</v>
      </c>
      <c r="P89" s="118" t="str">
        <f t="shared" si="35"/>
        <v>Significant</v>
      </c>
      <c r="Q89" s="125">
        <f t="shared" si="36"/>
        <v>75</v>
      </c>
    </row>
    <row r="90" spans="5:17" ht="16.5" customHeight="1" x14ac:dyDescent="0.25">
      <c r="E90" s="60" t="s">
        <v>581</v>
      </c>
      <c r="F90" s="75">
        <v>3</v>
      </c>
      <c r="G90" s="54" t="s">
        <v>185</v>
      </c>
      <c r="H90" s="55" t="s">
        <v>388</v>
      </c>
      <c r="I90" s="442">
        <f>IFERROR(INDEX('3.4-3.8 Map'!$CQ$5:$CT$74,MATCH(H90,'3.4-3.8 Map'!AreaNames,0),MATCH($C$4,'3.4-3.8 Map'!$CQ$4:$CT$4,0)),0)</f>
        <v>82.5</v>
      </c>
      <c r="J90" s="441">
        <f t="shared" si="30"/>
        <v>1</v>
      </c>
      <c r="K90" s="57">
        <f>SUMIFS('Sub-Areas'!$D:$D,'Sub-Areas'!$B:$B,H90)</f>
        <v>299524</v>
      </c>
      <c r="L90" s="123">
        <f t="shared" si="31"/>
        <v>0.27005334816779653</v>
      </c>
      <c r="M90" s="124">
        <f t="shared" si="32"/>
        <v>0</v>
      </c>
      <c r="N90" s="124">
        <f t="shared" si="33"/>
        <v>299524</v>
      </c>
      <c r="O90" s="123">
        <f t="shared" si="34"/>
        <v>0.27005334816779653</v>
      </c>
      <c r="P90" s="118" t="str">
        <f t="shared" si="35"/>
        <v>Insignificant</v>
      </c>
      <c r="Q90" s="125" t="str">
        <f t="shared" si="36"/>
        <v>-</v>
      </c>
    </row>
    <row r="91" spans="5:17" ht="16.5" customHeight="1" x14ac:dyDescent="0.25">
      <c r="E91" s="60" t="s">
        <v>581</v>
      </c>
      <c r="F91" s="75">
        <v>3</v>
      </c>
      <c r="G91" s="54" t="s">
        <v>185</v>
      </c>
      <c r="H91" s="55" t="s">
        <v>366</v>
      </c>
      <c r="I91" s="442">
        <f>IFERROR(INDEX('3.4-3.8 Map'!$CQ$5:$CT$74,MATCH(H91,'3.4-3.8 Map'!AreaNames,0),MATCH($C$4,'3.4-3.8 Map'!$CQ$4:$CT$4,0)),0)</f>
        <v>50</v>
      </c>
      <c r="J91" s="441">
        <f t="shared" si="30"/>
        <v>2</v>
      </c>
      <c r="K91" s="57">
        <f>SUMIFS('Sub-Areas'!$D:$D,'Sub-Areas'!$B:$B,H91)</f>
        <v>560312</v>
      </c>
      <c r="L91" s="123">
        <f t="shared" si="31"/>
        <v>0.50518199415938092</v>
      </c>
      <c r="M91" s="124">
        <f t="shared" si="32"/>
        <v>548817</v>
      </c>
      <c r="N91" s="124">
        <f t="shared" si="33"/>
        <v>1109129</v>
      </c>
      <c r="O91" s="123">
        <f t="shared" si="34"/>
        <v>1</v>
      </c>
      <c r="P91" s="118" t="str">
        <f t="shared" si="35"/>
        <v>Significant</v>
      </c>
      <c r="Q91" s="125">
        <f t="shared" si="36"/>
        <v>50</v>
      </c>
    </row>
    <row r="92" spans="5:17" ht="16.5" customHeight="1" x14ac:dyDescent="0.25">
      <c r="E92" s="60" t="s">
        <v>581</v>
      </c>
      <c r="F92" s="75">
        <v>3</v>
      </c>
      <c r="G92" s="54" t="s">
        <v>185</v>
      </c>
      <c r="H92" s="55" t="s">
        <v>307</v>
      </c>
      <c r="I92" s="442">
        <f>IFERROR(INDEX('3.4-3.8 Map'!$CQ$5:$CT$74,MATCH(H92,'3.4-3.8 Map'!AreaNames,0),MATCH($C$4,'3.4-3.8 Map'!$CQ$4:$CT$4,0)),0)</f>
        <v>50</v>
      </c>
      <c r="J92" s="441">
        <f t="shared" si="30"/>
        <v>3</v>
      </c>
      <c r="K92" s="57">
        <f>SUMIFS('Sub-Areas'!$D:$D,'Sub-Areas'!$B:$B,H92)</f>
        <v>214476</v>
      </c>
      <c r="L92" s="123">
        <f t="shared" si="31"/>
        <v>0.19337335873464673</v>
      </c>
      <c r="M92" s="124">
        <f t="shared" si="32"/>
        <v>894653</v>
      </c>
      <c r="N92" s="124">
        <f t="shared" si="33"/>
        <v>1109129</v>
      </c>
      <c r="O92" s="123">
        <f t="shared" si="34"/>
        <v>1</v>
      </c>
      <c r="P92" s="118" t="str">
        <f t="shared" si="35"/>
        <v>Significant</v>
      </c>
      <c r="Q92" s="125" t="str">
        <f t="shared" si="36"/>
        <v>-</v>
      </c>
    </row>
    <row r="93" spans="5:17" ht="16.5" customHeight="1" x14ac:dyDescent="0.25">
      <c r="E93" s="60" t="s">
        <v>581</v>
      </c>
      <c r="F93" s="75">
        <v>3</v>
      </c>
      <c r="G93" s="54" t="s">
        <v>185</v>
      </c>
      <c r="H93" s="55" t="s">
        <v>312</v>
      </c>
      <c r="I93" s="440">
        <f>IFERROR(INDEX('3.4-3.8 Map'!$CQ$5:$CT$74,MATCH(H93,'3.4-3.8 Map'!AreaNames,0),MATCH($C$4,'3.4-3.8 Map'!$CQ$4:$CT$4,0)),0)</f>
        <v>50</v>
      </c>
      <c r="J93" s="441">
        <f t="shared" si="30"/>
        <v>4</v>
      </c>
      <c r="K93" s="57">
        <f>SUMIFS('Sub-Areas'!$D:$D,'Sub-Areas'!$B:$B,H93)</f>
        <v>28040</v>
      </c>
      <c r="L93" s="123">
        <f t="shared" si="31"/>
        <v>2.5281098952421224E-2</v>
      </c>
      <c r="M93" s="124">
        <f t="shared" si="32"/>
        <v>1081089</v>
      </c>
      <c r="N93" s="124">
        <f t="shared" si="33"/>
        <v>1109129</v>
      </c>
      <c r="O93" s="123">
        <f t="shared" si="34"/>
        <v>1</v>
      </c>
      <c r="P93" s="118" t="str">
        <f t="shared" si="35"/>
        <v>Significant</v>
      </c>
      <c r="Q93" s="125" t="str">
        <f t="shared" si="36"/>
        <v>-</v>
      </c>
    </row>
    <row r="94" spans="5:17" ht="16.5" customHeight="1" x14ac:dyDescent="0.25">
      <c r="E94" s="60" t="s">
        <v>581</v>
      </c>
      <c r="F94" s="75">
        <v>3</v>
      </c>
      <c r="G94" s="54" t="s">
        <v>185</v>
      </c>
      <c r="H94" s="55" t="s">
        <v>310</v>
      </c>
      <c r="I94" s="442">
        <f>IFERROR(INDEX('3.4-3.8 Map'!$CQ$5:$CT$74,MATCH(H94,'3.4-3.8 Map'!AreaNames,0),MATCH($C$4,'3.4-3.8 Map'!$CQ$4:$CT$4,0)),0)</f>
        <v>50</v>
      </c>
      <c r="J94" s="441">
        <f t="shared" si="30"/>
        <v>5</v>
      </c>
      <c r="K94" s="57">
        <f>SUMIFS('Sub-Areas'!$D:$D,'Sub-Areas'!$B:$B,H94)</f>
        <v>6000</v>
      </c>
      <c r="L94" s="123">
        <f t="shared" si="31"/>
        <v>5.4096502751257965E-3</v>
      </c>
      <c r="M94" s="124">
        <f t="shared" si="32"/>
        <v>1103129</v>
      </c>
      <c r="N94" s="124">
        <f t="shared" si="33"/>
        <v>1109129</v>
      </c>
      <c r="O94" s="123">
        <f t="shared" si="34"/>
        <v>1</v>
      </c>
      <c r="P94" s="118" t="str">
        <f t="shared" si="35"/>
        <v>Significant</v>
      </c>
      <c r="Q94" s="125" t="str">
        <f t="shared" si="36"/>
        <v>-</v>
      </c>
    </row>
    <row r="95" spans="5:17" ht="16.5" customHeight="1" x14ac:dyDescent="0.25">
      <c r="E95" s="60" t="s">
        <v>581</v>
      </c>
      <c r="F95" s="75">
        <v>3</v>
      </c>
      <c r="G95" s="54" t="s">
        <v>185</v>
      </c>
      <c r="H95" s="55" t="s">
        <v>314</v>
      </c>
      <c r="I95" s="440">
        <f>IFERROR(INDEX('3.4-3.8 Map'!$CQ$5:$CT$74,MATCH(H95,'3.4-3.8 Map'!AreaNames,0),MATCH($C$4,'3.4-3.8 Map'!$CQ$4:$CT$4,0)),0)</f>
        <v>50</v>
      </c>
      <c r="J95" s="441">
        <f t="shared" si="30"/>
        <v>6</v>
      </c>
      <c r="K95" s="57">
        <f>SUMIFS('Sub-Areas'!$D:$D,'Sub-Areas'!$B:$B,H95)</f>
        <v>777</v>
      </c>
      <c r="L95" s="123">
        <f t="shared" si="31"/>
        <v>7.0054971062879069E-4</v>
      </c>
      <c r="M95" s="124">
        <f t="shared" si="32"/>
        <v>1108352</v>
      </c>
      <c r="N95" s="124">
        <f t="shared" si="33"/>
        <v>1109129</v>
      </c>
      <c r="O95" s="123">
        <f t="shared" si="34"/>
        <v>1</v>
      </c>
      <c r="P95" s="118" t="str">
        <f t="shared" si="35"/>
        <v>Significant</v>
      </c>
      <c r="Q95" s="125" t="str">
        <f t="shared" si="36"/>
        <v>-</v>
      </c>
    </row>
    <row r="96" spans="5:17" ht="16.5" customHeight="1" x14ac:dyDescent="0.25">
      <c r="E96" s="60" t="s">
        <v>581</v>
      </c>
      <c r="F96" s="75">
        <v>3</v>
      </c>
      <c r="G96" s="54" t="s">
        <v>191</v>
      </c>
      <c r="H96" s="55" t="s">
        <v>379</v>
      </c>
      <c r="I96" s="440">
        <f>IFERROR(INDEX('3.4-3.8 Map'!$CQ$5:$CT$74,MATCH(H96,'3.4-3.8 Map'!AreaNames,0),MATCH($C$4,'3.4-3.8 Map'!$CQ$4:$CT$4,0)),0)</f>
        <v>80</v>
      </c>
      <c r="J96" s="441">
        <f t="shared" si="30"/>
        <v>1</v>
      </c>
      <c r="K96" s="57">
        <f>SUMIFS('Sub-Areas'!$D:$D,'Sub-Areas'!$B:$B,H96)</f>
        <v>229260</v>
      </c>
      <c r="L96" s="123">
        <f t="shared" si="31"/>
        <v>0.9494150533181489</v>
      </c>
      <c r="M96" s="124">
        <f t="shared" si="32"/>
        <v>12215</v>
      </c>
      <c r="N96" s="124">
        <f t="shared" si="33"/>
        <v>241475</v>
      </c>
      <c r="O96" s="123">
        <f t="shared" si="34"/>
        <v>1</v>
      </c>
      <c r="P96" s="118" t="str">
        <f t="shared" si="35"/>
        <v>Significant</v>
      </c>
      <c r="Q96" s="125">
        <f t="shared" si="36"/>
        <v>80</v>
      </c>
    </row>
    <row r="97" spans="5:17" ht="16.5" customHeight="1" thickBot="1" x14ac:dyDescent="0.3">
      <c r="E97" s="62" t="s">
        <v>581</v>
      </c>
      <c r="F97" s="147">
        <v>3</v>
      </c>
      <c r="G97" s="408" t="s">
        <v>191</v>
      </c>
      <c r="H97" s="148" t="s">
        <v>226</v>
      </c>
      <c r="I97" s="443">
        <f>IFERROR(INDEX('3.4-3.8 Map'!$CQ$5:$CT$74,MATCH(H97,'3.4-3.8 Map'!AreaNames,0),MATCH($C$4,'3.4-3.8 Map'!$CQ$4:$CT$4,0)),0)</f>
        <v>80</v>
      </c>
      <c r="J97" s="444">
        <f t="shared" si="30"/>
        <v>2</v>
      </c>
      <c r="K97" s="142">
        <f>SUMIFS('Sub-Areas'!$D:$D,'Sub-Areas'!$B:$B,H97)</f>
        <v>12215</v>
      </c>
      <c r="L97" s="89">
        <f t="shared" si="31"/>
        <v>5.0584946681851123E-2</v>
      </c>
      <c r="M97" s="88">
        <f t="shared" si="32"/>
        <v>229260</v>
      </c>
      <c r="N97" s="88">
        <f t="shared" si="33"/>
        <v>241475</v>
      </c>
      <c r="O97" s="89">
        <f t="shared" si="34"/>
        <v>1</v>
      </c>
      <c r="P97" s="149" t="str">
        <f t="shared" si="35"/>
        <v>Significant</v>
      </c>
      <c r="Q97" s="150" t="str">
        <f t="shared" si="36"/>
        <v>-</v>
      </c>
    </row>
    <row r="98" spans="5:17" ht="15.6" customHeight="1" x14ac:dyDescent="0.25"/>
    <row r="99" spans="5:17" ht="15.6" customHeight="1" x14ac:dyDescent="0.25"/>
    <row r="100" spans="5:17" ht="15.6" customHeight="1" x14ac:dyDescent="0.25"/>
    <row r="101" spans="5:17" ht="15.6" customHeight="1" x14ac:dyDescent="0.25"/>
    <row r="102" spans="5:17" ht="15.6" customHeight="1" x14ac:dyDescent="0.25"/>
    <row r="103" spans="5:17" ht="15.6" customHeight="1" x14ac:dyDescent="0.25"/>
    <row r="104" spans="5:17" ht="15.6" customHeight="1" x14ac:dyDescent="0.25"/>
    <row r="105" spans="5:17" ht="15.6" customHeight="1" x14ac:dyDescent="0.25"/>
    <row r="106" spans="5:17" ht="15.6" customHeight="1" x14ac:dyDescent="0.25"/>
    <row r="107" spans="5:17" ht="15.6" customHeight="1" x14ac:dyDescent="0.25"/>
    <row r="108" spans="5:17" ht="15.6" customHeight="1" x14ac:dyDescent="0.25"/>
    <row r="109" spans="5:17" ht="15.6" customHeight="1" x14ac:dyDescent="0.25"/>
    <row r="110" spans="5:17" ht="15.6" customHeight="1" x14ac:dyDescent="0.25"/>
    <row r="111" spans="5:17" ht="15.6" customHeight="1" x14ac:dyDescent="0.25"/>
    <row r="112" spans="5:17" ht="15.6" customHeight="1" x14ac:dyDescent="0.25"/>
    <row r="113" spans="5:51" ht="15.6" customHeight="1" x14ac:dyDescent="0.25"/>
    <row r="114" spans="5:51" ht="15.6" customHeight="1" x14ac:dyDescent="0.25">
      <c r="AY114" s="42"/>
    </row>
    <row r="115" spans="5:51" ht="15.6" customHeight="1" x14ac:dyDescent="0.25">
      <c r="AY115" s="42"/>
    </row>
    <row r="116" spans="5:51" ht="15.6" customHeight="1" x14ac:dyDescent="0.25">
      <c r="AY116" s="42"/>
    </row>
    <row r="117" spans="5:51" ht="15.6" customHeight="1" x14ac:dyDescent="0.25">
      <c r="AY117" s="42"/>
    </row>
    <row r="118" spans="5:51" ht="15.6" customHeight="1" x14ac:dyDescent="0.25">
      <c r="AY118" s="42"/>
    </row>
    <row r="119" spans="5:51" ht="15.6" customHeight="1" x14ac:dyDescent="0.25">
      <c r="AY119" s="42"/>
    </row>
    <row r="120" spans="5:51" ht="15.6" customHeight="1" x14ac:dyDescent="0.25">
      <c r="AY120" s="42"/>
    </row>
    <row r="121" spans="5:51" ht="15.6" customHeight="1" x14ac:dyDescent="0.25">
      <c r="AY121" s="42"/>
    </row>
    <row r="122" spans="5:51" ht="15.6" customHeight="1" x14ac:dyDescent="0.25">
      <c r="E122" s="1"/>
      <c r="F122" s="5"/>
      <c r="G122" s="2"/>
      <c r="H122" s="1"/>
      <c r="AY122" s="42"/>
    </row>
    <row r="123" spans="5:51" ht="15.6" customHeight="1" x14ac:dyDescent="0.25">
      <c r="E123" s="1"/>
      <c r="F123" s="5"/>
      <c r="G123" s="2"/>
      <c r="H123" s="1"/>
      <c r="AY123" s="42"/>
    </row>
    <row r="124" spans="5:51" ht="15.6" customHeight="1" x14ac:dyDescent="0.25">
      <c r="E124" s="1"/>
      <c r="F124" s="5"/>
      <c r="G124" s="2"/>
      <c r="H124" s="1"/>
      <c r="AY124" s="42"/>
    </row>
    <row r="125" spans="5:51" ht="15.6" customHeight="1" x14ac:dyDescent="0.25">
      <c r="E125" s="1"/>
      <c r="F125" s="5"/>
      <c r="G125" s="2"/>
      <c r="H125" s="1"/>
      <c r="AY125" s="42"/>
    </row>
    <row r="126" spans="5:51" ht="15.6" customHeight="1" x14ac:dyDescent="0.25">
      <c r="E126" s="1"/>
      <c r="F126" s="5"/>
      <c r="G126" s="2"/>
      <c r="H126" s="1"/>
      <c r="AY126" s="42"/>
    </row>
    <row r="127" spans="5:51" ht="15.6" customHeight="1" x14ac:dyDescent="0.25">
      <c r="E127" s="1"/>
      <c r="F127" s="5"/>
      <c r="G127" s="2"/>
      <c r="H127" s="1"/>
      <c r="AY127" s="42"/>
    </row>
    <row r="128" spans="5:51" ht="15.6" customHeight="1" x14ac:dyDescent="0.25">
      <c r="E128" s="1"/>
      <c r="F128" s="5"/>
      <c r="G128" s="2"/>
      <c r="H128" s="1"/>
      <c r="AY128" s="42"/>
    </row>
    <row r="129" spans="5:51" ht="15.6" customHeight="1" x14ac:dyDescent="0.25">
      <c r="E129" s="1"/>
      <c r="F129" s="5"/>
      <c r="G129" s="2"/>
      <c r="H129" s="1"/>
      <c r="AY129" s="42"/>
    </row>
    <row r="130" spans="5:51" ht="15.6" customHeight="1" x14ac:dyDescent="0.25">
      <c r="E130" s="1"/>
      <c r="F130" s="5"/>
      <c r="G130" s="2"/>
      <c r="H130" s="1"/>
      <c r="AY130" s="42"/>
    </row>
    <row r="131" spans="5:51" ht="15.6" customHeight="1" x14ac:dyDescent="0.25">
      <c r="E131" s="1"/>
      <c r="F131" s="5"/>
      <c r="G131" s="2"/>
      <c r="H131" s="1"/>
      <c r="AY131" s="42"/>
    </row>
    <row r="132" spans="5:51" ht="15.6" customHeight="1" x14ac:dyDescent="0.25">
      <c r="E132" s="1"/>
      <c r="F132" s="5"/>
      <c r="G132" s="2"/>
      <c r="H132" s="1"/>
      <c r="AY132" s="42"/>
    </row>
    <row r="133" spans="5:51" ht="15.6" customHeight="1" x14ac:dyDescent="0.25">
      <c r="E133" s="1"/>
      <c r="F133" s="5"/>
      <c r="G133" s="2"/>
      <c r="H133" s="1"/>
      <c r="AY133" s="42"/>
    </row>
    <row r="134" spans="5:51" ht="15.6" customHeight="1" x14ac:dyDescent="0.25">
      <c r="E134" s="1"/>
      <c r="F134" s="5"/>
      <c r="G134" s="2"/>
      <c r="H134" s="1"/>
      <c r="AY134" s="42"/>
    </row>
    <row r="135" spans="5:51" ht="15.6" customHeight="1" x14ac:dyDescent="0.25">
      <c r="E135" s="1"/>
      <c r="F135" s="5"/>
      <c r="G135" s="2"/>
      <c r="H135" s="1"/>
      <c r="AY135" s="42"/>
    </row>
    <row r="136" spans="5:51" ht="15.6" customHeight="1" x14ac:dyDescent="0.25">
      <c r="E136" s="1"/>
      <c r="F136" s="5"/>
      <c r="G136" s="2"/>
      <c r="H136" s="1"/>
      <c r="AY136" s="42"/>
    </row>
    <row r="137" spans="5:51" ht="15.6" customHeight="1" x14ac:dyDescent="0.25">
      <c r="E137" s="1"/>
      <c r="F137" s="5"/>
      <c r="G137" s="2"/>
      <c r="H137" s="1"/>
      <c r="AY137" s="42"/>
    </row>
    <row r="138" spans="5:51" ht="15.6" customHeight="1" x14ac:dyDescent="0.25">
      <c r="E138" s="1"/>
      <c r="F138" s="5"/>
      <c r="G138" s="2"/>
      <c r="H138" s="1"/>
      <c r="AY138" s="42"/>
    </row>
    <row r="139" spans="5:51" ht="15.6" customHeight="1" x14ac:dyDescent="0.25">
      <c r="E139" s="1"/>
      <c r="F139" s="5"/>
      <c r="G139" s="2"/>
      <c r="H139" s="1"/>
      <c r="AY139" s="42"/>
    </row>
    <row r="140" spans="5:51" ht="15.6" customHeight="1" x14ac:dyDescent="0.25">
      <c r="E140" s="1"/>
      <c r="F140" s="5"/>
      <c r="G140" s="2"/>
      <c r="H140" s="1"/>
      <c r="AY140" s="42"/>
    </row>
    <row r="141" spans="5:51" ht="15.6" customHeight="1" x14ac:dyDescent="0.25">
      <c r="E141" s="1"/>
      <c r="F141" s="5"/>
      <c r="G141" s="2"/>
      <c r="H141" s="1"/>
      <c r="AY141" s="42"/>
    </row>
    <row r="142" spans="5:51" ht="15.6" customHeight="1" x14ac:dyDescent="0.25">
      <c r="E142" s="1"/>
      <c r="F142" s="5"/>
      <c r="G142" s="2"/>
      <c r="H142" s="1"/>
      <c r="AY142" s="42"/>
    </row>
    <row r="143" spans="5:51" ht="15.6" customHeight="1" x14ac:dyDescent="0.25">
      <c r="E143" s="1"/>
      <c r="F143" s="5"/>
      <c r="G143" s="2"/>
      <c r="H143" s="1"/>
      <c r="AY143" s="42"/>
    </row>
    <row r="144" spans="5:51" ht="15.6" customHeight="1" x14ac:dyDescent="0.25">
      <c r="E144" s="1"/>
      <c r="F144" s="5"/>
      <c r="G144" s="2"/>
      <c r="H144" s="1"/>
      <c r="AY144" s="42"/>
    </row>
    <row r="145" spans="5:51" ht="15.6" customHeight="1" x14ac:dyDescent="0.25">
      <c r="E145" s="1"/>
      <c r="F145" s="5"/>
      <c r="G145" s="2"/>
      <c r="H145" s="1"/>
      <c r="AY145" s="42"/>
    </row>
    <row r="146" spans="5:51" ht="15.6" customHeight="1" x14ac:dyDescent="0.25">
      <c r="E146" s="1"/>
      <c r="F146" s="5"/>
      <c r="G146" s="2"/>
      <c r="H146" s="1"/>
    </row>
    <row r="147" spans="5:51" ht="15.6" customHeight="1" x14ac:dyDescent="0.25">
      <c r="E147" s="1"/>
      <c r="F147" s="5"/>
      <c r="G147" s="2"/>
      <c r="H147" s="1"/>
    </row>
    <row r="148" spans="5:51" ht="15.6" customHeight="1" x14ac:dyDescent="0.25">
      <c r="E148" s="1"/>
      <c r="F148" s="5"/>
      <c r="G148" s="2"/>
      <c r="H148" s="1"/>
    </row>
    <row r="149" spans="5:51" ht="30.6" customHeight="1" x14ac:dyDescent="0.25">
      <c r="E149" s="1"/>
      <c r="F149" s="5"/>
      <c r="G149" s="2"/>
      <c r="H149" s="1"/>
      <c r="AG149" s="2"/>
    </row>
    <row r="150" spans="5:51" ht="15.6" customHeight="1" x14ac:dyDescent="0.25">
      <c r="E150" s="1"/>
      <c r="F150" s="5"/>
      <c r="G150" s="2"/>
      <c r="H150" s="1"/>
      <c r="AG150" s="2"/>
    </row>
    <row r="151" spans="5:51" ht="15.6" customHeight="1" x14ac:dyDescent="0.25">
      <c r="E151" s="1"/>
      <c r="F151" s="5"/>
      <c r="G151" s="2"/>
      <c r="H151" s="1"/>
      <c r="AG151" s="2"/>
    </row>
    <row r="152" spans="5:51" ht="15.6" customHeight="1" x14ac:dyDescent="0.25">
      <c r="E152" s="1"/>
      <c r="F152" s="5"/>
      <c r="G152" s="2"/>
      <c r="H152" s="1"/>
      <c r="AG152" s="2"/>
    </row>
    <row r="153" spans="5:51" ht="15.6" customHeight="1" x14ac:dyDescent="0.25">
      <c r="E153" s="1"/>
      <c r="F153" s="5"/>
      <c r="G153" s="2"/>
      <c r="H153" s="1"/>
      <c r="AG153" s="2"/>
    </row>
    <row r="154" spans="5:51" ht="15.6" customHeight="1" x14ac:dyDescent="0.25">
      <c r="E154" s="1"/>
      <c r="F154" s="5"/>
      <c r="G154" s="2"/>
      <c r="H154" s="1"/>
      <c r="AG154" s="2"/>
    </row>
    <row r="155" spans="5:51" ht="15.6" customHeight="1" x14ac:dyDescent="0.25">
      <c r="E155" s="1"/>
      <c r="F155" s="5"/>
      <c r="G155" s="2"/>
      <c r="H155" s="1"/>
      <c r="AG155" s="2"/>
    </row>
    <row r="156" spans="5:51" ht="15.6" customHeight="1" x14ac:dyDescent="0.25">
      <c r="E156" s="1"/>
      <c r="F156" s="5"/>
      <c r="G156" s="2"/>
      <c r="H156" s="1"/>
      <c r="AG156" s="2"/>
    </row>
    <row r="157" spans="5:51" ht="15.6" customHeight="1" x14ac:dyDescent="0.25">
      <c r="E157" s="1"/>
      <c r="F157" s="5"/>
      <c r="G157" s="2"/>
      <c r="H157" s="1"/>
      <c r="AG157" s="2"/>
    </row>
    <row r="158" spans="5:51" ht="15.6" customHeight="1" x14ac:dyDescent="0.25">
      <c r="E158" s="1"/>
      <c r="F158" s="5"/>
      <c r="G158" s="2"/>
      <c r="H158" s="1"/>
      <c r="AG158" s="2"/>
    </row>
    <row r="159" spans="5:51" ht="15.6" customHeight="1" x14ac:dyDescent="0.25">
      <c r="E159" s="1"/>
      <c r="F159" s="5"/>
      <c r="G159" s="2"/>
      <c r="H159" s="1"/>
      <c r="AG159" s="2"/>
      <c r="AH159" s="42"/>
    </row>
    <row r="160" spans="5:51" ht="15.6" customHeight="1" x14ac:dyDescent="0.25">
      <c r="E160" s="1"/>
      <c r="F160" s="5"/>
      <c r="G160" s="2"/>
      <c r="H160" s="1"/>
      <c r="AG160" s="2"/>
      <c r="AH160" s="42"/>
    </row>
    <row r="161" spans="5:34" ht="15.6" customHeight="1" x14ac:dyDescent="0.25">
      <c r="E161" s="1"/>
      <c r="F161" s="5"/>
      <c r="G161" s="2"/>
      <c r="H161" s="1"/>
      <c r="AG161" s="2"/>
      <c r="AH161" s="42"/>
    </row>
    <row r="162" spans="5:34" ht="15.6" customHeight="1" x14ac:dyDescent="0.25">
      <c r="E162" s="1"/>
      <c r="F162" s="5"/>
      <c r="G162" s="2"/>
      <c r="H162" s="1"/>
      <c r="AG162" s="2"/>
      <c r="AH162" s="42"/>
    </row>
    <row r="163" spans="5:34" ht="15.6" customHeight="1" x14ac:dyDescent="0.25">
      <c r="E163" s="1"/>
      <c r="F163" s="5"/>
      <c r="G163" s="2"/>
      <c r="H163" s="1"/>
      <c r="AG163" s="2"/>
      <c r="AH163" s="42"/>
    </row>
    <row r="164" spans="5:34" ht="15.6" customHeight="1" x14ac:dyDescent="0.25">
      <c r="E164" s="1"/>
      <c r="F164" s="5"/>
      <c r="G164" s="2"/>
      <c r="H164" s="1"/>
      <c r="AG164" s="2"/>
      <c r="AH164" s="42"/>
    </row>
    <row r="165" spans="5:34" ht="15.6" customHeight="1" x14ac:dyDescent="0.25">
      <c r="E165" s="1"/>
      <c r="F165" s="5"/>
      <c r="G165" s="2"/>
      <c r="H165" s="1"/>
      <c r="AG165" s="2"/>
      <c r="AH165" s="42"/>
    </row>
    <row r="166" spans="5:34" ht="15.6" customHeight="1" x14ac:dyDescent="0.25">
      <c r="E166" s="1"/>
      <c r="F166" s="5"/>
      <c r="G166" s="2"/>
      <c r="H166" s="1"/>
      <c r="AG166" s="2"/>
      <c r="AH166" s="42"/>
    </row>
    <row r="167" spans="5:34" ht="15.6" customHeight="1" x14ac:dyDescent="0.25">
      <c r="E167" s="1"/>
      <c r="F167" s="5"/>
      <c r="G167" s="2"/>
      <c r="H167" s="1"/>
      <c r="AG167" s="2"/>
      <c r="AH167" s="42"/>
    </row>
    <row r="168" spans="5:34" ht="15.6" customHeight="1" x14ac:dyDescent="0.25">
      <c r="E168" s="1"/>
      <c r="F168" s="5"/>
      <c r="G168" s="2"/>
      <c r="H168" s="1"/>
      <c r="AG168" s="2"/>
      <c r="AH168" s="42"/>
    </row>
    <row r="169" spans="5:34" ht="15.6" customHeight="1" x14ac:dyDescent="0.25">
      <c r="E169" s="1"/>
      <c r="F169" s="5"/>
      <c r="G169" s="2"/>
      <c r="H169" s="1"/>
      <c r="AG169" s="2"/>
      <c r="AH169" s="42"/>
    </row>
    <row r="170" spans="5:34" ht="15.6" customHeight="1" x14ac:dyDescent="0.25">
      <c r="E170" s="1"/>
      <c r="F170" s="5"/>
      <c r="G170" s="2"/>
      <c r="H170" s="1"/>
      <c r="AG170" s="2"/>
      <c r="AH170" s="42"/>
    </row>
    <row r="171" spans="5:34" ht="15.6" customHeight="1" x14ac:dyDescent="0.25">
      <c r="E171" s="1"/>
      <c r="F171" s="5"/>
      <c r="G171" s="2"/>
      <c r="H171" s="1"/>
      <c r="AG171" s="2"/>
      <c r="AH171" s="42"/>
    </row>
    <row r="172" spans="5:34" ht="15.6" customHeight="1" x14ac:dyDescent="0.25">
      <c r="E172" s="1"/>
      <c r="F172" s="5"/>
      <c r="G172" s="2"/>
      <c r="H172" s="1"/>
      <c r="AG172" s="2"/>
      <c r="AH172" s="42"/>
    </row>
    <row r="173" spans="5:34" ht="15.6" customHeight="1" x14ac:dyDescent="0.25">
      <c r="E173" s="1"/>
      <c r="F173" s="5"/>
      <c r="G173" s="2"/>
      <c r="H173" s="1"/>
      <c r="AG173" s="2"/>
      <c r="AH173" s="42"/>
    </row>
    <row r="174" spans="5:34" ht="15.6" customHeight="1" x14ac:dyDescent="0.25">
      <c r="E174" s="1"/>
      <c r="F174" s="5"/>
      <c r="G174" s="2"/>
      <c r="H174" s="1"/>
      <c r="AG174" s="2"/>
      <c r="AH174" s="42"/>
    </row>
    <row r="175" spans="5:34" ht="15.6" customHeight="1" x14ac:dyDescent="0.25">
      <c r="E175" s="1"/>
      <c r="F175" s="5"/>
      <c r="G175" s="2"/>
      <c r="H175" s="1"/>
      <c r="AG175" s="2"/>
      <c r="AH175" s="42"/>
    </row>
    <row r="176" spans="5:34" ht="15.6" customHeight="1" x14ac:dyDescent="0.25">
      <c r="E176" s="1"/>
      <c r="F176" s="5"/>
      <c r="G176" s="2"/>
      <c r="H176" s="1"/>
      <c r="AG176" s="2"/>
      <c r="AH176" s="42"/>
    </row>
    <row r="177" spans="5:34" ht="15.6" customHeight="1" x14ac:dyDescent="0.25">
      <c r="E177" s="1"/>
      <c r="F177" s="5"/>
      <c r="G177" s="2"/>
      <c r="H177" s="1"/>
      <c r="AG177" s="2"/>
      <c r="AH177" s="42"/>
    </row>
    <row r="178" spans="5:34" ht="15.6" customHeight="1" x14ac:dyDescent="0.25">
      <c r="E178" s="1"/>
      <c r="F178" s="5"/>
      <c r="G178" s="2"/>
      <c r="H178" s="1"/>
      <c r="AG178" s="2"/>
      <c r="AH178" s="42"/>
    </row>
    <row r="179" spans="5:34" ht="15.6" customHeight="1" x14ac:dyDescent="0.25">
      <c r="E179" s="1"/>
      <c r="F179" s="5"/>
      <c r="G179" s="2"/>
      <c r="H179" s="1"/>
      <c r="AG179" s="2"/>
      <c r="AH179" s="42"/>
    </row>
    <row r="180" spans="5:34" ht="15.6" customHeight="1" x14ac:dyDescent="0.25">
      <c r="E180" s="1"/>
      <c r="F180" s="5"/>
      <c r="G180" s="2"/>
      <c r="H180" s="1"/>
      <c r="AG180" s="2"/>
      <c r="AH180" s="42"/>
    </row>
    <row r="181" spans="5:34" ht="15.6" customHeight="1" x14ac:dyDescent="0.25">
      <c r="E181" s="1"/>
      <c r="F181" s="5"/>
      <c r="G181" s="2"/>
      <c r="H181" s="1"/>
      <c r="AG181" s="2"/>
      <c r="AH181" s="42"/>
    </row>
    <row r="182" spans="5:34" ht="15.6" customHeight="1" x14ac:dyDescent="0.25">
      <c r="E182" s="1"/>
      <c r="F182" s="5"/>
      <c r="G182" s="2"/>
      <c r="H182" s="1"/>
      <c r="AG182" s="2"/>
      <c r="AH182" s="42"/>
    </row>
    <row r="183" spans="5:34" ht="15.6" customHeight="1" x14ac:dyDescent="0.25">
      <c r="E183" s="1"/>
      <c r="F183" s="5"/>
      <c r="G183" s="2"/>
      <c r="H183" s="1"/>
      <c r="AG183" s="2"/>
      <c r="AH183" s="42"/>
    </row>
    <row r="184" spans="5:34" ht="15.6" customHeight="1" x14ac:dyDescent="0.25">
      <c r="E184" s="1"/>
      <c r="F184" s="5"/>
      <c r="G184" s="2"/>
      <c r="H184" s="1"/>
      <c r="AG184" s="2"/>
      <c r="AH184" s="42"/>
    </row>
    <row r="185" spans="5:34" ht="15.6" customHeight="1" x14ac:dyDescent="0.25">
      <c r="E185" s="1"/>
      <c r="F185" s="5"/>
      <c r="G185" s="2"/>
      <c r="H185" s="1"/>
      <c r="AG185" s="2"/>
      <c r="AH185" s="42"/>
    </row>
    <row r="186" spans="5:34" ht="15.6" customHeight="1" x14ac:dyDescent="0.25">
      <c r="E186" s="1"/>
      <c r="F186" s="5"/>
      <c r="G186" s="2"/>
      <c r="H186" s="1"/>
      <c r="AG186" s="2"/>
      <c r="AH186" s="42"/>
    </row>
    <row r="187" spans="5:34" ht="15.6" customHeight="1" x14ac:dyDescent="0.25">
      <c r="E187" s="1"/>
      <c r="F187" s="5"/>
      <c r="G187" s="2"/>
      <c r="H187" s="1"/>
      <c r="AG187" s="2"/>
      <c r="AH187" s="42"/>
    </row>
    <row r="188" spans="5:34" ht="15.6" customHeight="1" x14ac:dyDescent="0.25">
      <c r="E188" s="1"/>
      <c r="F188" s="5"/>
      <c r="G188" s="2"/>
      <c r="H188" s="1"/>
      <c r="AG188" s="2"/>
      <c r="AH188" s="42"/>
    </row>
    <row r="189" spans="5:34" ht="15.6" customHeight="1" x14ac:dyDescent="0.25">
      <c r="E189" s="1"/>
      <c r="F189" s="5"/>
      <c r="G189" s="2"/>
      <c r="H189" s="1"/>
      <c r="AG189" s="2"/>
      <c r="AH189" s="42"/>
    </row>
    <row r="190" spans="5:34" ht="15.6" customHeight="1" x14ac:dyDescent="0.25">
      <c r="E190" s="1"/>
      <c r="F190" s="5"/>
      <c r="G190" s="2"/>
      <c r="H190" s="1"/>
      <c r="AG190" s="2"/>
      <c r="AH190" s="42"/>
    </row>
    <row r="191" spans="5:34" ht="15.6" customHeight="1" x14ac:dyDescent="0.25">
      <c r="E191" s="1"/>
      <c r="F191" s="5"/>
      <c r="G191" s="2"/>
      <c r="H191" s="1"/>
      <c r="AG191" s="2"/>
      <c r="AH191" s="42"/>
    </row>
    <row r="192" spans="5:34" ht="15.6" customHeight="1" x14ac:dyDescent="0.25">
      <c r="E192" s="1"/>
      <c r="F192" s="5"/>
      <c r="G192" s="2"/>
      <c r="H192" s="1"/>
      <c r="AG192" s="2"/>
      <c r="AH192" s="42"/>
    </row>
    <row r="193" spans="5:34" ht="15.6" customHeight="1" x14ac:dyDescent="0.25">
      <c r="E193" s="1"/>
      <c r="F193" s="5"/>
      <c r="G193" s="2"/>
      <c r="H193" s="1"/>
      <c r="AG193" s="2"/>
      <c r="AH193" s="42"/>
    </row>
    <row r="194" spans="5:34" ht="15.6" customHeight="1" x14ac:dyDescent="0.25">
      <c r="E194" s="1"/>
      <c r="F194" s="5"/>
      <c r="G194" s="2"/>
      <c r="H194" s="1"/>
      <c r="AG194" s="2"/>
      <c r="AH194" s="42"/>
    </row>
    <row r="195" spans="5:34" ht="15.6" customHeight="1" x14ac:dyDescent="0.25">
      <c r="E195" s="1"/>
      <c r="F195" s="5"/>
      <c r="G195" s="2"/>
      <c r="H195" s="1"/>
      <c r="AG195" s="2"/>
      <c r="AH195" s="42"/>
    </row>
    <row r="196" spans="5:34" ht="15.6" customHeight="1" x14ac:dyDescent="0.25">
      <c r="E196" s="1"/>
      <c r="F196" s="5"/>
      <c r="G196" s="2"/>
      <c r="H196" s="1"/>
      <c r="AG196" s="2"/>
      <c r="AH196" s="42"/>
    </row>
    <row r="197" spans="5:34" ht="15.6" customHeight="1" x14ac:dyDescent="0.25">
      <c r="E197" s="1"/>
      <c r="F197" s="5"/>
      <c r="G197" s="2"/>
      <c r="H197" s="1"/>
      <c r="AG197" s="2"/>
      <c r="AH197" s="42"/>
    </row>
    <row r="198" spans="5:34" ht="15.6" customHeight="1" x14ac:dyDescent="0.25">
      <c r="E198" s="1"/>
      <c r="F198" s="5"/>
      <c r="G198" s="2"/>
      <c r="H198" s="1"/>
      <c r="AG198" s="2"/>
      <c r="AH198" s="42"/>
    </row>
    <row r="199" spans="5:34" ht="15.6" customHeight="1" x14ac:dyDescent="0.25">
      <c r="E199" s="1"/>
      <c r="F199" s="5"/>
      <c r="G199" s="2"/>
      <c r="H199" s="1"/>
      <c r="AG199" s="2"/>
      <c r="AH199" s="42"/>
    </row>
    <row r="200" spans="5:34" ht="15.6" customHeight="1" x14ac:dyDescent="0.25">
      <c r="E200" s="1"/>
      <c r="F200" s="5"/>
      <c r="G200" s="2"/>
      <c r="H200" s="1"/>
      <c r="AG200" s="2"/>
      <c r="AH200" s="42"/>
    </row>
    <row r="201" spans="5:34" ht="15.6" customHeight="1" x14ac:dyDescent="0.25">
      <c r="E201" s="1"/>
      <c r="F201" s="5"/>
      <c r="G201" s="2"/>
      <c r="H201" s="1"/>
      <c r="AG201" s="2"/>
      <c r="AH201" s="42"/>
    </row>
    <row r="202" spans="5:34" ht="15.6" customHeight="1" x14ac:dyDescent="0.25">
      <c r="E202" s="1"/>
      <c r="F202" s="5"/>
      <c r="G202" s="2"/>
      <c r="H202" s="1"/>
      <c r="AG202" s="2"/>
      <c r="AH202" s="42"/>
    </row>
    <row r="203" spans="5:34" ht="15.6" customHeight="1" x14ac:dyDescent="0.25">
      <c r="E203" s="1"/>
      <c r="F203" s="5"/>
      <c r="G203" s="2"/>
      <c r="H203" s="1"/>
      <c r="AG203" s="2"/>
      <c r="AH203" s="42"/>
    </row>
    <row r="204" spans="5:34" ht="15.6" customHeight="1" x14ac:dyDescent="0.25">
      <c r="E204" s="1"/>
      <c r="F204" s="5"/>
      <c r="G204" s="2"/>
      <c r="H204" s="1"/>
      <c r="AG204" s="2"/>
      <c r="AH204" s="42"/>
    </row>
    <row r="205" spans="5:34" ht="15.6" customHeight="1" x14ac:dyDescent="0.25">
      <c r="E205" s="1"/>
      <c r="F205" s="5"/>
      <c r="G205" s="2"/>
      <c r="H205" s="1"/>
      <c r="AG205" s="2"/>
      <c r="AH205" s="42"/>
    </row>
    <row r="206" spans="5:34" ht="15.6" customHeight="1" x14ac:dyDescent="0.25">
      <c r="E206" s="1"/>
      <c r="F206" s="5"/>
      <c r="G206" s="2"/>
      <c r="H206" s="1"/>
      <c r="AG206" s="2"/>
      <c r="AH206" s="42"/>
    </row>
    <row r="207" spans="5:34" ht="15.6" customHeight="1" x14ac:dyDescent="0.25">
      <c r="E207" s="1"/>
      <c r="F207" s="5"/>
      <c r="G207" s="2"/>
      <c r="H207" s="1"/>
      <c r="AG207" s="2"/>
      <c r="AH207" s="42"/>
    </row>
    <row r="208" spans="5:34" ht="15.6" customHeight="1" x14ac:dyDescent="0.25">
      <c r="E208" s="1"/>
      <c r="F208" s="5"/>
      <c r="G208" s="2"/>
      <c r="H208" s="1"/>
      <c r="AG208" s="2"/>
      <c r="AH208" s="42"/>
    </row>
    <row r="209" spans="5:34" ht="15.6" customHeight="1" x14ac:dyDescent="0.25">
      <c r="E209" s="1"/>
      <c r="F209" s="5"/>
      <c r="G209" s="2"/>
      <c r="H209" s="1"/>
      <c r="AG209" s="2"/>
      <c r="AH209" s="42"/>
    </row>
    <row r="210" spans="5:34" ht="15.6" customHeight="1" x14ac:dyDescent="0.25">
      <c r="E210" s="1"/>
      <c r="F210" s="5"/>
      <c r="G210" s="2"/>
      <c r="H210" s="1"/>
      <c r="AG210" s="2"/>
      <c r="AH210" s="42"/>
    </row>
    <row r="211" spans="5:34" ht="15.6" customHeight="1" x14ac:dyDescent="0.25">
      <c r="E211" s="1"/>
      <c r="F211" s="5"/>
      <c r="G211" s="2"/>
      <c r="H211" s="1"/>
      <c r="AG211" s="2"/>
      <c r="AH211" s="42"/>
    </row>
    <row r="212" spans="5:34" ht="15.6" customHeight="1" x14ac:dyDescent="0.25">
      <c r="G212" s="2"/>
      <c r="AG212" s="2"/>
      <c r="AH212" s="42"/>
    </row>
    <row r="213" spans="5:34" ht="15.6" customHeight="1" x14ac:dyDescent="0.25">
      <c r="G213" s="2"/>
      <c r="AG213" s="2"/>
      <c r="AH213" s="42"/>
    </row>
    <row r="214" spans="5:34" ht="15.6" customHeight="1" x14ac:dyDescent="0.25">
      <c r="G214" s="2"/>
      <c r="AG214" s="2"/>
      <c r="AH214" s="42"/>
    </row>
    <row r="215" spans="5:34" ht="15.6" customHeight="1" x14ac:dyDescent="0.25">
      <c r="G215" s="2"/>
      <c r="AG215" s="2"/>
      <c r="AH215" s="42"/>
    </row>
    <row r="216" spans="5:34" ht="15.6" customHeight="1" x14ac:dyDescent="0.25">
      <c r="G216" s="2"/>
      <c r="AG216" s="2"/>
      <c r="AH216" s="42"/>
    </row>
    <row r="217" spans="5:34" ht="15.6" customHeight="1" x14ac:dyDescent="0.25">
      <c r="G217" s="2"/>
      <c r="AG217" s="2"/>
      <c r="AH217" s="42"/>
    </row>
    <row r="218" spans="5:34" ht="15.6" customHeight="1" x14ac:dyDescent="0.25">
      <c r="G218" s="2"/>
      <c r="AG218" s="2"/>
      <c r="AH218" s="42"/>
    </row>
    <row r="219" spans="5:34" ht="15.6" customHeight="1" x14ac:dyDescent="0.25">
      <c r="G219" s="2"/>
      <c r="AG219" s="2"/>
      <c r="AH219" s="42"/>
    </row>
    <row r="220" spans="5:34" ht="15.6" customHeight="1" x14ac:dyDescent="0.25">
      <c r="G220" s="2"/>
      <c r="AG220" s="2"/>
      <c r="AH220" s="42"/>
    </row>
    <row r="221" spans="5:34" ht="15.6" customHeight="1" x14ac:dyDescent="0.25">
      <c r="G221" s="2"/>
      <c r="AG221" s="2"/>
      <c r="AH221" s="42"/>
    </row>
    <row r="222" spans="5:34" ht="15.6" customHeight="1" x14ac:dyDescent="0.25">
      <c r="G222" s="2"/>
      <c r="AG222" s="2"/>
      <c r="AH222" s="42"/>
    </row>
    <row r="223" spans="5:34" ht="15.6" customHeight="1" x14ac:dyDescent="0.25">
      <c r="G223" s="2"/>
      <c r="AG223" s="2"/>
      <c r="AH223" s="42"/>
    </row>
    <row r="224" spans="5:34" ht="15.6" customHeight="1" x14ac:dyDescent="0.25">
      <c r="G224" s="2"/>
      <c r="AG224" s="2"/>
      <c r="AH224" s="42"/>
    </row>
    <row r="225" spans="7:34" ht="15.6" customHeight="1" x14ac:dyDescent="0.25">
      <c r="G225" s="2"/>
      <c r="AG225" s="2"/>
      <c r="AH225" s="42"/>
    </row>
    <row r="226" spans="7:34" ht="15.6" customHeight="1" x14ac:dyDescent="0.25">
      <c r="G226" s="2"/>
      <c r="AG226" s="2"/>
      <c r="AH226" s="42"/>
    </row>
    <row r="227" spans="7:34" ht="15.6" customHeight="1" x14ac:dyDescent="0.25">
      <c r="G227" s="2"/>
      <c r="AG227" s="2"/>
      <c r="AH227" s="42"/>
    </row>
    <row r="228" spans="7:34" ht="15.6" customHeight="1" x14ac:dyDescent="0.25">
      <c r="G228" s="2"/>
      <c r="AG228" s="2"/>
      <c r="AH228" s="42"/>
    </row>
    <row r="229" spans="7:34" ht="15.6" customHeight="1" x14ac:dyDescent="0.25">
      <c r="G229" s="2"/>
      <c r="AG229" s="2"/>
      <c r="AH229" s="42"/>
    </row>
    <row r="230" spans="7:34" ht="15.6" customHeight="1" x14ac:dyDescent="0.25">
      <c r="G230" s="2"/>
      <c r="AG230" s="2"/>
      <c r="AH230" s="42"/>
    </row>
    <row r="231" spans="7:34" ht="15.6" customHeight="1" x14ac:dyDescent="0.25">
      <c r="G231" s="2"/>
      <c r="AG231" s="2"/>
      <c r="AH231" s="42"/>
    </row>
    <row r="232" spans="7:34" ht="15.6" customHeight="1" x14ac:dyDescent="0.25">
      <c r="G232" s="2"/>
      <c r="AG232" s="2"/>
      <c r="AH232" s="42"/>
    </row>
    <row r="233" spans="7:34" ht="15.6" customHeight="1" x14ac:dyDescent="0.25">
      <c r="G233" s="2"/>
      <c r="AG233" s="2"/>
      <c r="AH233" s="42"/>
    </row>
    <row r="234" spans="7:34" ht="15.6" customHeight="1" x14ac:dyDescent="0.25">
      <c r="G234" s="2"/>
      <c r="AG234" s="2"/>
      <c r="AH234" s="42"/>
    </row>
    <row r="235" spans="7:34" ht="15.6" customHeight="1" x14ac:dyDescent="0.25">
      <c r="G235" s="2"/>
      <c r="AG235" s="2"/>
      <c r="AH235" s="42"/>
    </row>
    <row r="236" spans="7:34" ht="15.6" customHeight="1" x14ac:dyDescent="0.25">
      <c r="G236" s="2"/>
      <c r="AG236" s="2"/>
      <c r="AH236" s="42"/>
    </row>
    <row r="237" spans="7:34" ht="15.6" customHeight="1" x14ac:dyDescent="0.25">
      <c r="G237" s="2"/>
      <c r="AG237" s="2"/>
      <c r="AH237" s="42"/>
    </row>
    <row r="238" spans="7:34" ht="15.6" customHeight="1" x14ac:dyDescent="0.25">
      <c r="G238" s="2"/>
      <c r="AG238" s="2"/>
      <c r="AH238" s="42"/>
    </row>
    <row r="239" spans="7:34" ht="15.6" customHeight="1" x14ac:dyDescent="0.25">
      <c r="G239" s="2"/>
      <c r="AG239" s="2"/>
      <c r="AH239" s="42"/>
    </row>
    <row r="240" spans="7:34" ht="15.6" customHeight="1" x14ac:dyDescent="0.25">
      <c r="G240" s="2"/>
      <c r="AG240" s="2"/>
      <c r="AH240" s="42"/>
    </row>
    <row r="241" spans="7:34" ht="15.6" customHeight="1" x14ac:dyDescent="0.25">
      <c r="G241" s="2"/>
      <c r="AG241" s="2"/>
      <c r="AH241" s="42"/>
    </row>
    <row r="242" spans="7:34" ht="15.6" customHeight="1" x14ac:dyDescent="0.25">
      <c r="G242" s="2"/>
      <c r="AG242" s="2"/>
      <c r="AH242" s="42"/>
    </row>
    <row r="243" spans="7:34" ht="15.6" customHeight="1" x14ac:dyDescent="0.25">
      <c r="G243" s="2"/>
      <c r="AG243" s="2"/>
      <c r="AH243" s="42"/>
    </row>
    <row r="244" spans="7:34" ht="15.6" customHeight="1" x14ac:dyDescent="0.25">
      <c r="G244" s="2"/>
      <c r="AG244" s="2"/>
      <c r="AH244" s="42"/>
    </row>
    <row r="245" spans="7:34" ht="15.6" customHeight="1" x14ac:dyDescent="0.25">
      <c r="AG245" s="2"/>
      <c r="AH245" s="42"/>
    </row>
    <row r="246" spans="7:34" ht="15.6" customHeight="1" x14ac:dyDescent="0.25">
      <c r="AG246" s="2"/>
      <c r="AH246" s="42"/>
    </row>
    <row r="247" spans="7:34" ht="15.6" customHeight="1" x14ac:dyDescent="0.25">
      <c r="AG247" s="2"/>
      <c r="AH247" s="42"/>
    </row>
    <row r="248" spans="7:34" ht="15.6" customHeight="1" x14ac:dyDescent="0.25">
      <c r="AG248" s="2"/>
      <c r="AH248" s="42"/>
    </row>
    <row r="249" spans="7:34" ht="15.6" customHeight="1" x14ac:dyDescent="0.25">
      <c r="AG249" s="2"/>
      <c r="AH249" s="42"/>
    </row>
    <row r="250" spans="7:34" ht="15.6" customHeight="1" x14ac:dyDescent="0.25">
      <c r="AG250" s="2"/>
      <c r="AH250" s="42"/>
    </row>
    <row r="251" spans="7:34" ht="15.6" customHeight="1" x14ac:dyDescent="0.25">
      <c r="AG251" s="2"/>
      <c r="AH251" s="42"/>
    </row>
    <row r="252" spans="7:34" ht="15.6" customHeight="1" x14ac:dyDescent="0.25">
      <c r="AG252" s="2"/>
      <c r="AH252" s="42"/>
    </row>
    <row r="253" spans="7:34" ht="15.6" customHeight="1" x14ac:dyDescent="0.25">
      <c r="AG253" s="2"/>
      <c r="AH253" s="42"/>
    </row>
    <row r="254" spans="7:34" ht="15.6" customHeight="1" x14ac:dyDescent="0.25">
      <c r="AG254" s="2"/>
      <c r="AH254" s="42"/>
    </row>
    <row r="255" spans="7:34" ht="15.6" customHeight="1" x14ac:dyDescent="0.25">
      <c r="AG255" s="2"/>
      <c r="AH255" s="42"/>
    </row>
    <row r="256" spans="7:34" ht="15.6" customHeight="1" x14ac:dyDescent="0.25">
      <c r="AG256" s="2"/>
      <c r="AH256" s="42"/>
    </row>
    <row r="257" spans="33:34" ht="15.6" customHeight="1" x14ac:dyDescent="0.25">
      <c r="AG257" s="2"/>
      <c r="AH257" s="42"/>
    </row>
    <row r="258" spans="33:34" ht="15.6" customHeight="1" x14ac:dyDescent="0.25">
      <c r="AG258" s="2"/>
      <c r="AH258" s="42"/>
    </row>
    <row r="259" spans="33:34" ht="15.6" customHeight="1" x14ac:dyDescent="0.25">
      <c r="AG259" s="2"/>
      <c r="AH259" s="42"/>
    </row>
    <row r="260" spans="33:34" ht="15.6" customHeight="1" x14ac:dyDescent="0.25">
      <c r="AG260" s="2"/>
      <c r="AH260" s="42"/>
    </row>
    <row r="261" spans="33:34" ht="15.6" customHeight="1" x14ac:dyDescent="0.25">
      <c r="AG261" s="2"/>
      <c r="AH261" s="42"/>
    </row>
    <row r="262" spans="33:34" ht="15.6" customHeight="1" x14ac:dyDescent="0.25">
      <c r="AG262" s="2"/>
      <c r="AH262" s="42"/>
    </row>
    <row r="263" spans="33:34" ht="15.6" customHeight="1" x14ac:dyDescent="0.25">
      <c r="AG263" s="2"/>
      <c r="AH263" s="42"/>
    </row>
    <row r="264" spans="33:34" ht="15.6" customHeight="1" x14ac:dyDescent="0.25">
      <c r="AG264" s="2"/>
      <c r="AH264" s="42"/>
    </row>
    <row r="265" spans="33:34" ht="15.6" customHeight="1" x14ac:dyDescent="0.25">
      <c r="AG265" s="2"/>
      <c r="AH265" s="42"/>
    </row>
    <row r="266" spans="33:34" ht="15.6" customHeight="1" x14ac:dyDescent="0.25">
      <c r="AG266" s="2"/>
      <c r="AH266" s="42"/>
    </row>
    <row r="267" spans="33:34" ht="15.6" customHeight="1" x14ac:dyDescent="0.25">
      <c r="AG267" s="2"/>
      <c r="AH267" s="42"/>
    </row>
    <row r="268" spans="33:34" ht="15.6" customHeight="1" x14ac:dyDescent="0.25">
      <c r="AG268" s="2"/>
      <c r="AH268" s="42"/>
    </row>
    <row r="269" spans="33:34" ht="15.6" customHeight="1" x14ac:dyDescent="0.25">
      <c r="AG269" s="2"/>
      <c r="AH269" s="42"/>
    </row>
    <row r="270" spans="33:34" ht="15.6" customHeight="1" x14ac:dyDescent="0.25">
      <c r="AG270" s="2"/>
      <c r="AH270" s="42"/>
    </row>
    <row r="271" spans="33:34" ht="15.6" customHeight="1" x14ac:dyDescent="0.25">
      <c r="AG271" s="2"/>
      <c r="AH271" s="42"/>
    </row>
    <row r="272" spans="33:34" ht="15.6" customHeight="1" x14ac:dyDescent="0.25">
      <c r="AG272" s="2"/>
      <c r="AH272" s="42"/>
    </row>
    <row r="273" spans="33:33" ht="15.6" customHeight="1" x14ac:dyDescent="0.25">
      <c r="AG273" s="2"/>
    </row>
    <row r="274" spans="33:33" ht="15.6" customHeight="1" x14ac:dyDescent="0.25">
      <c r="AG274" s="2"/>
    </row>
    <row r="275" spans="33:33" ht="15.6" customHeight="1" x14ac:dyDescent="0.25">
      <c r="AG275" s="2"/>
    </row>
    <row r="276" spans="33:33" ht="15.6" customHeight="1" x14ac:dyDescent="0.25">
      <c r="AG276" s="2"/>
    </row>
    <row r="277" spans="33:33" ht="15.6" customHeight="1" x14ac:dyDescent="0.25">
      <c r="AG277" s="2"/>
    </row>
    <row r="278" spans="33:33" ht="15.6" customHeight="1" x14ac:dyDescent="0.25">
      <c r="AG278" s="2"/>
    </row>
    <row r="279" spans="33:33" ht="15.6" customHeight="1" x14ac:dyDescent="0.25">
      <c r="AG279" s="2"/>
    </row>
    <row r="280" spans="33:33" ht="15.6" customHeight="1" x14ac:dyDescent="0.25">
      <c r="AG280" s="2"/>
    </row>
    <row r="281" spans="33:33" ht="15.6" customHeight="1" x14ac:dyDescent="0.25">
      <c r="AG281" s="2"/>
    </row>
    <row r="282" spans="33:33" ht="15.6" customHeight="1" x14ac:dyDescent="0.25">
      <c r="AG282" s="2"/>
    </row>
    <row r="283" spans="33:33" ht="15.6" customHeight="1" x14ac:dyDescent="0.25">
      <c r="AG283" s="2"/>
    </row>
    <row r="284" spans="33:33" ht="15.6" customHeight="1" x14ac:dyDescent="0.25">
      <c r="AG284" s="2"/>
    </row>
    <row r="285" spans="33:33" ht="15.6" customHeight="1" x14ac:dyDescent="0.25">
      <c r="AG285" s="2"/>
    </row>
    <row r="286" spans="33:33" ht="15.6" customHeight="1" x14ac:dyDescent="0.25">
      <c r="AG286" s="2"/>
    </row>
    <row r="287" spans="33:33" ht="15.6" customHeight="1" x14ac:dyDescent="0.25">
      <c r="AG287" s="2"/>
    </row>
    <row r="288" spans="33:33" ht="15.6" customHeight="1" x14ac:dyDescent="0.25">
      <c r="AG288" s="2"/>
    </row>
    <row r="289" spans="33:33" ht="15.6" customHeight="1" x14ac:dyDescent="0.25">
      <c r="AG289" s="2"/>
    </row>
    <row r="290" spans="33:33" ht="15.6" customHeight="1" x14ac:dyDescent="0.25">
      <c r="AG290" s="2"/>
    </row>
    <row r="291" spans="33:33" ht="15.6" customHeight="1" x14ac:dyDescent="0.25">
      <c r="AG291" s="2"/>
    </row>
    <row r="292" spans="33:33" ht="15.6" customHeight="1" x14ac:dyDescent="0.25">
      <c r="AG292" s="2"/>
    </row>
    <row r="293" spans="33:33" ht="15.6" customHeight="1" x14ac:dyDescent="0.25"/>
    <row r="294" spans="33:33" ht="15.6" customHeight="1" x14ac:dyDescent="0.25"/>
    <row r="295" spans="33:33" ht="15.6" customHeight="1" x14ac:dyDescent="0.25"/>
    <row r="296" spans="33:33" ht="15.6" customHeight="1" x14ac:dyDescent="0.25"/>
    <row r="297" spans="33:33" ht="15.6" customHeight="1" x14ac:dyDescent="0.25"/>
    <row r="298" spans="33:33" ht="15.6" customHeight="1" x14ac:dyDescent="0.25"/>
    <row r="299" spans="33:33" ht="15.6" customHeight="1" x14ac:dyDescent="0.25"/>
    <row r="300" spans="33:33" ht="15.6" customHeight="1" x14ac:dyDescent="0.25"/>
    <row r="301" spans="33:33" ht="15.6" customHeight="1" x14ac:dyDescent="0.25"/>
    <row r="302" spans="33:33" ht="15.6" customHeight="1" x14ac:dyDescent="0.25"/>
    <row r="303" spans="33:33" ht="15.6" customHeight="1" x14ac:dyDescent="0.25"/>
    <row r="304" spans="33:33" ht="15.6" customHeight="1" x14ac:dyDescent="0.25"/>
    <row r="305" ht="15.6" customHeight="1" x14ac:dyDescent="0.25"/>
    <row r="306" ht="15.6" customHeight="1" x14ac:dyDescent="0.25"/>
    <row r="307" ht="15.6" customHeight="1" x14ac:dyDescent="0.25"/>
    <row r="308" ht="15.6" customHeight="1" x14ac:dyDescent="0.25"/>
    <row r="309" ht="15.6" customHeight="1" x14ac:dyDescent="0.25"/>
    <row r="310" ht="15.6" customHeight="1" x14ac:dyDescent="0.25"/>
    <row r="311" ht="15.6" customHeight="1" x14ac:dyDescent="0.25"/>
    <row r="312" ht="15.6" customHeight="1" x14ac:dyDescent="0.25"/>
    <row r="313" ht="15.6" customHeight="1" x14ac:dyDescent="0.25"/>
    <row r="314" ht="15.6" customHeight="1" x14ac:dyDescent="0.25"/>
    <row r="315" ht="15.6" customHeight="1" x14ac:dyDescent="0.25"/>
    <row r="316" ht="15.6" customHeight="1" x14ac:dyDescent="0.25"/>
    <row r="317" ht="15.6" customHeight="1" x14ac:dyDescent="0.25"/>
    <row r="318" ht="15.6" customHeight="1" x14ac:dyDescent="0.25"/>
    <row r="319" ht="15.6" customHeight="1" x14ac:dyDescent="0.25"/>
    <row r="320" ht="15.6" customHeight="1" x14ac:dyDescent="0.25"/>
    <row r="321" ht="15.6" customHeight="1" x14ac:dyDescent="0.25"/>
    <row r="322" ht="15.6" customHeight="1" x14ac:dyDescent="0.25"/>
    <row r="323" ht="15.6" customHeight="1" x14ac:dyDescent="0.25"/>
    <row r="324" ht="15.6" customHeight="1" x14ac:dyDescent="0.25"/>
    <row r="325" ht="15.6" customHeight="1" x14ac:dyDescent="0.25"/>
    <row r="326" ht="15.6" customHeight="1" x14ac:dyDescent="0.25"/>
    <row r="327" ht="15.6" customHeight="1" x14ac:dyDescent="0.25"/>
    <row r="328" ht="15.6" customHeight="1" x14ac:dyDescent="0.25"/>
    <row r="329" ht="15.6" customHeight="1" x14ac:dyDescent="0.25"/>
    <row r="330" ht="15.6" customHeight="1" x14ac:dyDescent="0.25"/>
    <row r="331" ht="15.6" customHeight="1" x14ac:dyDescent="0.25"/>
    <row r="332" ht="15.6" customHeight="1" x14ac:dyDescent="0.25"/>
    <row r="333" ht="15.6" customHeight="1" x14ac:dyDescent="0.25"/>
    <row r="334" ht="15.6" customHeight="1" x14ac:dyDescent="0.25"/>
    <row r="335" ht="15.6" customHeight="1" x14ac:dyDescent="0.25"/>
    <row r="336" ht="15.6" customHeight="1" x14ac:dyDescent="0.25"/>
    <row r="337" ht="15.6" customHeight="1" x14ac:dyDescent="0.25"/>
    <row r="338" ht="15.6" customHeight="1" x14ac:dyDescent="0.25"/>
    <row r="339" ht="15.6" customHeight="1" x14ac:dyDescent="0.25"/>
    <row r="340" ht="15.6" customHeight="1" x14ac:dyDescent="0.25"/>
    <row r="341" ht="15.6" customHeight="1" x14ac:dyDescent="0.25"/>
    <row r="342" ht="15.6" customHeight="1" x14ac:dyDescent="0.25"/>
    <row r="343" ht="15.6" customHeight="1" x14ac:dyDescent="0.25"/>
    <row r="344" ht="15.6" customHeight="1" x14ac:dyDescent="0.25"/>
    <row r="345" ht="15.6" customHeight="1" x14ac:dyDescent="0.25"/>
    <row r="346" ht="15.6" customHeight="1" x14ac:dyDescent="0.25"/>
    <row r="347" ht="15.6" customHeight="1" x14ac:dyDescent="0.25"/>
    <row r="348" ht="15.6" customHeight="1" x14ac:dyDescent="0.25"/>
    <row r="349" ht="15.6" customHeight="1" x14ac:dyDescent="0.25"/>
    <row r="350" ht="15.6" customHeight="1" x14ac:dyDescent="0.25"/>
    <row r="351" ht="15.6" customHeight="1" x14ac:dyDescent="0.25"/>
    <row r="352" ht="15.6" customHeight="1" x14ac:dyDescent="0.25"/>
    <row r="353" ht="15.6" customHeight="1" x14ac:dyDescent="0.25"/>
    <row r="354" ht="15.6" customHeight="1" x14ac:dyDescent="0.25"/>
    <row r="355" ht="15.6" customHeight="1" x14ac:dyDescent="0.25"/>
    <row r="356" ht="15.6" customHeight="1" x14ac:dyDescent="0.25"/>
    <row r="357" ht="15.6" customHeight="1" x14ac:dyDescent="0.25"/>
    <row r="358" ht="15.6" customHeight="1" x14ac:dyDescent="0.25"/>
    <row r="359" ht="15.6" customHeight="1" x14ac:dyDescent="0.25"/>
    <row r="360" ht="15.6" customHeight="1" x14ac:dyDescent="0.25"/>
    <row r="361" ht="15.6" customHeight="1" x14ac:dyDescent="0.25"/>
    <row r="362" ht="15.6" customHeight="1" x14ac:dyDescent="0.25"/>
    <row r="363" ht="15.6" customHeight="1" x14ac:dyDescent="0.25"/>
    <row r="364" ht="15.6" customHeight="1" x14ac:dyDescent="0.25"/>
    <row r="365" ht="15.6" customHeight="1" x14ac:dyDescent="0.25"/>
    <row r="366" ht="15.6" customHeight="1" x14ac:dyDescent="0.25"/>
    <row r="367" ht="15.6" customHeight="1" x14ac:dyDescent="0.25"/>
    <row r="368" ht="15.6" customHeight="1" x14ac:dyDescent="0.25"/>
    <row r="369" ht="15.6" customHeight="1" x14ac:dyDescent="0.25"/>
    <row r="370" ht="15.6" customHeight="1" x14ac:dyDescent="0.25"/>
    <row r="371" ht="15.6" customHeight="1" x14ac:dyDescent="0.25"/>
    <row r="372" ht="15.6" customHeight="1" x14ac:dyDescent="0.25"/>
    <row r="373" ht="15.6" customHeight="1" x14ac:dyDescent="0.25"/>
    <row r="374" ht="15.6" customHeight="1" x14ac:dyDescent="0.25"/>
    <row r="375" ht="15.6" customHeight="1" x14ac:dyDescent="0.25"/>
    <row r="376" ht="15.6" customHeight="1" x14ac:dyDescent="0.25"/>
    <row r="377" ht="15.6" customHeight="1" x14ac:dyDescent="0.25"/>
    <row r="378" ht="15.6" customHeight="1" x14ac:dyDescent="0.25"/>
    <row r="379" ht="15.6" customHeight="1" x14ac:dyDescent="0.25"/>
    <row r="380" ht="15.6" customHeight="1" x14ac:dyDescent="0.25"/>
    <row r="381" ht="15.6" customHeight="1" x14ac:dyDescent="0.25"/>
    <row r="382" ht="15.6" customHeight="1" x14ac:dyDescent="0.25"/>
    <row r="383" ht="15.6" customHeight="1" x14ac:dyDescent="0.25"/>
    <row r="384" ht="15.6" customHeight="1" x14ac:dyDescent="0.25"/>
    <row r="385" ht="15.6" customHeight="1" x14ac:dyDescent="0.25"/>
    <row r="386" ht="15.6" customHeight="1" x14ac:dyDescent="0.25"/>
    <row r="387" ht="15.6" customHeight="1" x14ac:dyDescent="0.25"/>
    <row r="388" ht="15.6" customHeight="1" x14ac:dyDescent="0.25"/>
    <row r="389" ht="15.6" customHeight="1" x14ac:dyDescent="0.25"/>
    <row r="390" ht="15.6" customHeight="1" x14ac:dyDescent="0.25"/>
    <row r="391" ht="15.6" customHeight="1" x14ac:dyDescent="0.25"/>
  </sheetData>
  <sheetProtection algorithmName="SHA-512" hashValue="Q2GwyM3+PDkhBUix70kt4yg8gTqu7hovUV0xP45iFPKVRWjAZ123DaEb35HM02gBhbRyE4clsVZWjtZkA1ACjA==" saltValue="jb5oXjbhPaCXsLauZNYasA==" spinCount="100000" sheet="1" objects="1" scenarios="1"/>
  <autoFilter ref="AE2:AU50" xr:uid="{FFFC820C-534B-4BCD-AFBE-E1D851F63AD9}">
    <sortState xmlns:xlrd2="http://schemas.microsoft.com/office/spreadsheetml/2017/richdata2" ref="AE3:AU50">
      <sortCondition ref="AF2:AF50"/>
    </sortState>
  </autoFilter>
  <conditionalFormatting sqref="E3:Q97">
    <cfRule type="expression" dxfId="17" priority="1">
      <formula>$Q3&lt;&gt;"-"</formula>
    </cfRule>
    <cfRule type="expression" dxfId="16" priority="2">
      <formula>$Q3="-"</formula>
    </cfRule>
    <cfRule type="expression" dxfId="15" priority="3">
      <formula>$G3&lt;&gt;$G2</formula>
    </cfRule>
  </conditionalFormatting>
  <conditionalFormatting sqref="AE3:AU50">
    <cfRule type="expression" dxfId="14" priority="4">
      <formula>$AU3&lt;&gt;"-"</formula>
    </cfRule>
    <cfRule type="expression" dxfId="13" priority="5">
      <formula>$AU3="-"</formula>
    </cfRule>
    <cfRule type="expression" dxfId="12" priority="6">
      <formula>$AG3&lt;&gt;$AG2</formula>
    </cfRule>
  </conditionalFormatting>
  <dataValidations count="2">
    <dataValidation type="custom" allowBlank="1" showInputMessage="1" showErrorMessage="1" errorTitle="Invalid Spectrum Demanded" error="The spectrum demanded for this product is either not a multiple of 5 MHz or would cause the allocation limit to be contravened for this product or its related product." promptTitle="Spectrum demanded:" prompt="_x000a_- Has to be a 5 MHz multiple_x000a__x000a_- Cannot cause remaining expressible demand to be lower than zero for this product or a related product" sqref="AB3:AB22 BF3:BF35" xr:uid="{7786CF2E-AC04-4CA6-A078-D05B8A1F2DB5}">
      <formula1>AND(AB3&lt;=AA3,AC3&gt;=0,ROUND(AB3/5,0)=AB3/5)</formula1>
    </dataValidation>
    <dataValidation type="custom" operator="greaterThanOrEqual" allowBlank="1" showInputMessage="1" showErrorMessage="1" sqref="AC3:AC22" xr:uid="{B612FC73-27B8-415C-9483-E92F187E52B6}">
      <formula1>Y3-SUMIFS(AB:AB,X:X,U3)-SUMIFS(AB:AB,U:U,U3)&gt;=0</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errorTitle="Regional Limit" error="The regional allocation limit must be either 140 MHz or 160 MHz." promptTitle="Regional Limit" prompt="Must be" xr:uid="{1E27BA14-0C62-42E0-82B6-5BE7DB03B1C9}">
          <x14:formula1>
            <xm:f>List!$A$2:$A$3</xm:f>
          </x14:formula1>
          <xm:sqref>C8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D4F0E-863A-42E7-8D00-6F6FDBF4C400}">
  <dimension ref="B1:BK391"/>
  <sheetViews>
    <sheetView zoomScale="80" zoomScaleNormal="80" workbookViewId="0">
      <pane ySplit="2" topLeftCell="A3" activePane="bottomLeft" state="frozen"/>
      <selection activeCell="CU2" sqref="CU2:CU3"/>
      <selection pane="bottomLeft"/>
    </sheetView>
  </sheetViews>
  <sheetFormatPr defaultColWidth="8.7109375" defaultRowHeight="12.75" x14ac:dyDescent="0.25"/>
  <cols>
    <col min="1" max="1" width="3.85546875" style="2" customWidth="1"/>
    <col min="2" max="2" width="20" style="2" customWidth="1"/>
    <col min="3" max="3" width="8.7109375" style="2"/>
    <col min="4" max="4" width="5.85546875" style="2" customWidth="1"/>
    <col min="5" max="5" width="25.140625" style="2" customWidth="1"/>
    <col min="6" max="6" width="6.85546875" style="52" customWidth="1"/>
    <col min="7" max="7" width="28.28515625" style="42" customWidth="1"/>
    <col min="8" max="8" width="26.85546875" style="2" customWidth="1"/>
    <col min="9" max="9" width="10.7109375" style="2" customWidth="1"/>
    <col min="10" max="10" width="6.85546875" style="2" customWidth="1"/>
    <col min="11" max="15" width="13.28515625" style="2" customWidth="1"/>
    <col min="16" max="16" width="17.5703125" style="2" customWidth="1"/>
    <col min="17" max="17" width="11.140625" style="2" customWidth="1"/>
    <col min="18" max="18" width="7.5703125" style="2" customWidth="1"/>
    <col min="19" max="19" width="27.140625" style="2" bestFit="1" customWidth="1"/>
    <col min="20" max="20" width="10.7109375" style="52" customWidth="1"/>
    <col min="21" max="21" width="22.42578125" style="2" bestFit="1" customWidth="1"/>
    <col min="22" max="22" width="12.42578125" style="2" customWidth="1"/>
    <col min="23" max="23" width="14.5703125" style="2" customWidth="1"/>
    <col min="24" max="24" width="23.5703125" style="2" customWidth="1"/>
    <col min="25" max="25" width="12.85546875" style="52" customWidth="1"/>
    <col min="26" max="26" width="12.28515625" style="52" customWidth="1"/>
    <col min="27" max="27" width="12.28515625" style="52" hidden="1" customWidth="1"/>
    <col min="28" max="29" width="12.85546875" style="52" customWidth="1"/>
    <col min="30" max="30" width="7.5703125" style="2" customWidth="1"/>
    <col min="31" max="31" width="18.140625" style="2" customWidth="1"/>
    <col min="32" max="32" width="6.85546875" style="2" customWidth="1"/>
    <col min="33" max="33" width="28.28515625" style="42" customWidth="1"/>
    <col min="34" max="34" width="26.85546875" style="2" customWidth="1"/>
    <col min="35" max="35" width="13.42578125" style="2" customWidth="1"/>
    <col min="36" max="36" width="24.140625" style="2" customWidth="1"/>
    <col min="37" max="37" width="20.5703125" style="2" customWidth="1"/>
    <col min="38" max="39" width="13.42578125" style="2" customWidth="1"/>
    <col min="40" max="40" width="6.85546875" style="2" customWidth="1"/>
    <col min="41" max="45" width="13.28515625" style="2" customWidth="1"/>
    <col min="46" max="46" width="17.5703125" style="2" customWidth="1"/>
    <col min="47" max="47" width="11.140625" style="2" customWidth="1"/>
    <col min="48" max="48" width="7.5703125" style="2" customWidth="1"/>
    <col min="49" max="49" width="15.5703125" style="2" customWidth="1"/>
    <col min="50" max="50" width="11.140625" style="52" customWidth="1"/>
    <col min="51" max="51" width="30.140625" style="2" customWidth="1"/>
    <col min="52" max="52" width="10.28515625" style="2" customWidth="1"/>
    <col min="53" max="53" width="14.5703125" style="2" customWidth="1"/>
    <col min="54" max="54" width="23.5703125" style="2" customWidth="1"/>
    <col min="55" max="55" width="12.85546875" style="52" customWidth="1"/>
    <col min="56" max="56" width="12.28515625" style="52" customWidth="1"/>
    <col min="57" max="57" width="12.28515625" style="52" hidden="1" customWidth="1"/>
    <col min="58" max="59" width="12.85546875" style="52" customWidth="1"/>
    <col min="60" max="63" width="7.5703125" style="2" customWidth="1"/>
    <col min="64" max="16384" width="8.7109375" style="2"/>
  </cols>
  <sheetData>
    <row r="1" spans="2:63" ht="21.95" customHeight="1" thickBot="1" x14ac:dyDescent="0.3">
      <c r="E1" s="67" t="s">
        <v>544</v>
      </c>
      <c r="F1" s="114"/>
      <c r="G1" s="68"/>
      <c r="H1" s="68"/>
      <c r="I1" s="68"/>
      <c r="J1" s="68"/>
      <c r="K1" s="68"/>
      <c r="L1" s="68"/>
      <c r="M1" s="68"/>
      <c r="N1" s="68"/>
      <c r="O1" s="68"/>
      <c r="P1" s="68"/>
      <c r="Q1" s="69"/>
      <c r="S1" s="67" t="s">
        <v>545</v>
      </c>
      <c r="T1" s="68"/>
      <c r="U1" s="68"/>
      <c r="V1" s="68"/>
      <c r="W1" s="68"/>
      <c r="X1" s="68"/>
      <c r="Y1" s="69"/>
      <c r="Z1" s="68"/>
      <c r="AA1" s="68"/>
      <c r="AB1" s="68"/>
      <c r="AC1" s="69"/>
      <c r="AE1" s="67" t="s">
        <v>546</v>
      </c>
      <c r="AF1" s="114"/>
      <c r="AG1" s="68"/>
      <c r="AH1" s="68"/>
      <c r="AI1" s="68"/>
      <c r="AJ1" s="68"/>
      <c r="AK1" s="68"/>
      <c r="AL1" s="68"/>
      <c r="AM1" s="68"/>
      <c r="AN1" s="68"/>
      <c r="AO1" s="68"/>
      <c r="AP1" s="68"/>
      <c r="AQ1" s="68"/>
      <c r="AR1" s="68"/>
      <c r="AS1" s="68"/>
      <c r="AT1" s="68"/>
      <c r="AU1" s="69"/>
      <c r="AW1" s="67" t="s">
        <v>547</v>
      </c>
      <c r="AX1" s="68"/>
      <c r="AY1" s="68"/>
      <c r="AZ1" s="68"/>
      <c r="BA1" s="68"/>
      <c r="BB1" s="68"/>
      <c r="BC1" s="69"/>
      <c r="BD1" s="68"/>
      <c r="BE1" s="68"/>
      <c r="BF1" s="68"/>
      <c r="BG1" s="69"/>
    </row>
    <row r="2" spans="2:63" ht="50.1" customHeight="1" thickBot="1" x14ac:dyDescent="0.3">
      <c r="E2" s="99" t="s">
        <v>548</v>
      </c>
      <c r="F2" s="100" t="s">
        <v>549</v>
      </c>
      <c r="G2" s="64" t="s">
        <v>550</v>
      </c>
      <c r="H2" s="151" t="s">
        <v>551</v>
      </c>
      <c r="I2" s="437" t="s">
        <v>552</v>
      </c>
      <c r="J2" s="65" t="s">
        <v>553</v>
      </c>
      <c r="K2" s="100" t="s">
        <v>554</v>
      </c>
      <c r="L2" s="152" t="s">
        <v>555</v>
      </c>
      <c r="M2" s="100" t="s">
        <v>556</v>
      </c>
      <c r="N2" s="100" t="s">
        <v>557</v>
      </c>
      <c r="O2" s="100" t="s">
        <v>558</v>
      </c>
      <c r="P2" s="100" t="str">
        <f>CONCATENATE("Significance Test (&gt;" &amp; $C$5*100 &amp; "%)")</f>
        <v>Significance Test (&gt;30%)</v>
      </c>
      <c r="Q2" s="103" t="s">
        <v>559</v>
      </c>
      <c r="S2" s="99" t="s">
        <v>548</v>
      </c>
      <c r="T2" s="100" t="s">
        <v>560</v>
      </c>
      <c r="U2" s="101" t="s">
        <v>561</v>
      </c>
      <c r="V2" s="102" t="s">
        <v>262</v>
      </c>
      <c r="W2" s="100" t="s">
        <v>559</v>
      </c>
      <c r="X2" s="101" t="s">
        <v>562</v>
      </c>
      <c r="Y2" s="100" t="s">
        <v>563</v>
      </c>
      <c r="Z2" s="100" t="s">
        <v>564</v>
      </c>
      <c r="AA2" s="100"/>
      <c r="AB2" s="100" t="s">
        <v>565</v>
      </c>
      <c r="AC2" s="103" t="s">
        <v>566</v>
      </c>
      <c r="AE2" s="56" t="s">
        <v>548</v>
      </c>
      <c r="AF2" s="59" t="s">
        <v>549</v>
      </c>
      <c r="AG2" s="63" t="s">
        <v>550</v>
      </c>
      <c r="AH2" s="129" t="s">
        <v>551</v>
      </c>
      <c r="AI2" s="53" t="s">
        <v>519</v>
      </c>
      <c r="AJ2" s="132" t="s">
        <v>567</v>
      </c>
      <c r="AK2" s="58" t="s">
        <v>568</v>
      </c>
      <c r="AL2" s="74" t="s">
        <v>569</v>
      </c>
      <c r="AM2" s="445" t="s">
        <v>570</v>
      </c>
      <c r="AN2" s="74" t="s">
        <v>553</v>
      </c>
      <c r="AO2" s="445" t="s">
        <v>554</v>
      </c>
      <c r="AP2" s="79" t="s">
        <v>555</v>
      </c>
      <c r="AQ2" s="100" t="s">
        <v>556</v>
      </c>
      <c r="AR2" s="100" t="s">
        <v>557</v>
      </c>
      <c r="AS2" s="100" t="s">
        <v>558</v>
      </c>
      <c r="AT2" s="100" t="str">
        <f>CONCATENATE("Significance Test (&gt;" &amp; $C$5*100 &amp; "%)")</f>
        <v>Significance Test (&gt;30%)</v>
      </c>
      <c r="AU2" s="80" t="s">
        <v>559</v>
      </c>
      <c r="AW2" s="99" t="s">
        <v>548</v>
      </c>
      <c r="AX2" s="100" t="s">
        <v>560</v>
      </c>
      <c r="AY2" s="101" t="s">
        <v>550</v>
      </c>
      <c r="AZ2" s="102" t="s">
        <v>262</v>
      </c>
      <c r="BA2" s="100" t="s">
        <v>559</v>
      </c>
      <c r="BB2" s="101" t="s">
        <v>562</v>
      </c>
      <c r="BC2" s="100" t="s">
        <v>563</v>
      </c>
      <c r="BD2" s="100" t="s">
        <v>564</v>
      </c>
      <c r="BE2" s="100"/>
      <c r="BF2" s="100" t="s">
        <v>565</v>
      </c>
      <c r="BG2" s="103" t="s">
        <v>566</v>
      </c>
      <c r="BH2" s="43"/>
      <c r="BI2" s="43"/>
      <c r="BJ2" s="43"/>
      <c r="BK2" s="43"/>
    </row>
    <row r="3" spans="2:63" ht="16.5" customHeight="1" thickBot="1" x14ac:dyDescent="0.3">
      <c r="E3" s="120" t="s">
        <v>571</v>
      </c>
      <c r="F3" s="116">
        <v>1</v>
      </c>
      <c r="G3" s="407" t="s">
        <v>35</v>
      </c>
      <c r="H3" s="143" t="s">
        <v>266</v>
      </c>
      <c r="I3" s="438">
        <f>IFERROR(INDEX('3.4-3.8 Map'!$CQ$5:$CT$74,MATCH(H3,'3.4-3.8 Map'!AreaNames,0),MATCH($C$4,'3.4-3.8 Map'!$CQ$4:$CT$4,0)),0)</f>
        <v>90</v>
      </c>
      <c r="J3" s="439">
        <f t="shared" ref="J3:J34" si="0">IF(G3="","",COUNTIFS($G:$G,G3,$I:$I,"&gt;" &amp; I3)+COUNTIFS($G:$G,G3,$I:$I,I3,$K:$K,"&gt;" &amp; K3)+1)</f>
        <v>1</v>
      </c>
      <c r="K3" s="144">
        <f>SUMIFS('Sub-Areas'!$D:$D,'Sub-Areas'!$B:$B,H3)</f>
        <v>764507</v>
      </c>
      <c r="L3" s="145">
        <f t="shared" ref="L3:L34" si="1">IF(G3="","",$K3/SUMIFS($K:$K,G:G,G3))</f>
        <v>0.55185912381887348</v>
      </c>
      <c r="M3" s="144">
        <f t="shared" ref="M3:M34" si="2">IF(G3="","",SUMIFS($K:$K,$G:$G,G3,$I:$I,"&gt;=" &amp; I3)-K3)</f>
        <v>620823</v>
      </c>
      <c r="N3" s="144">
        <f t="shared" ref="N3:N34" si="3">K3+M3</f>
        <v>1385330</v>
      </c>
      <c r="O3" s="145">
        <f t="shared" ref="O3:O34" si="4">IF(G3="","",N3/SUMIFS($K:$K,$G:$G,G3))</f>
        <v>1</v>
      </c>
      <c r="P3" s="117" t="str">
        <f t="shared" ref="P3:P34" si="5">IF(G3="","",IF(O3&lt;$C$5,"Insignificant","Significant"))</f>
        <v>Significant</v>
      </c>
      <c r="Q3" s="146">
        <f t="shared" ref="Q3:Q34" si="6">IF(P3="Insignificant","-",IF(COUNTIFS(G:G,G3,I:I,"&gt;" &amp; I3,P:P,"Significant")&gt;0,"-",IF(COUNTIFS(G:G,G3,K:K,"&gt;" &amp; K3,P:P,"Significant",I:I,I3)&gt;0,"-",I3)))</f>
        <v>90</v>
      </c>
      <c r="S3" s="81" t="s">
        <v>571</v>
      </c>
      <c r="T3" s="104" t="s">
        <v>572</v>
      </c>
      <c r="U3" s="84" t="s">
        <v>35</v>
      </c>
      <c r="V3" s="82">
        <f>SUMIFS(Products!$H:$H,Products!$B:$B,TPG!U3)</f>
        <v>1385330</v>
      </c>
      <c r="W3" s="92">
        <f t="shared" ref="W3:W22" si="7">SUMIFS($Q:$Q,$G:$G,U3)</f>
        <v>90</v>
      </c>
      <c r="X3" s="84" t="s">
        <v>398</v>
      </c>
      <c r="Y3" s="83">
        <f t="shared" ref="Y3:Y22" si="8">IF(T3="Metro",MAX($C$7-W3,0),MAX($C$8-W3,0))</f>
        <v>50</v>
      </c>
      <c r="Z3" s="83">
        <v>100</v>
      </c>
      <c r="AA3" s="83">
        <f>MIN(Y3,Z3)</f>
        <v>50</v>
      </c>
      <c r="AB3" s="415">
        <v>0</v>
      </c>
      <c r="AC3" s="105">
        <f>Y3-SUMIFS(AB:AB,X:X,U3)-SUMIFS(AB:AB,U:U,U3)</f>
        <v>50</v>
      </c>
      <c r="AE3" s="120" t="s">
        <v>573</v>
      </c>
      <c r="AF3" s="116">
        <v>1</v>
      </c>
      <c r="AG3" s="45" t="s">
        <v>60</v>
      </c>
      <c r="AH3" s="130" t="s">
        <v>196</v>
      </c>
      <c r="AI3" s="456">
        <f>IFERROR(INDEX('3.4-3.8 Map'!$CQ$5:$CT$74,MATCH(AH3,'3.4-3.8 Map'!AreaNames,0),MATCH($C$4,'3.4-3.8 Map'!$CQ$4:$CT$4,0)),0)</f>
        <v>40</v>
      </c>
      <c r="AJ3" s="133" t="s">
        <v>166</v>
      </c>
      <c r="AK3" s="78" t="s">
        <v>398</v>
      </c>
      <c r="AL3" s="134">
        <f t="shared" ref="AL3:AL50" si="9">SUMIFS($AB:$AB,$U:$U,AJ3)+SUMIFS($AB:$AB,$U:$U,AK3)</f>
        <v>0</v>
      </c>
      <c r="AM3" s="446">
        <f t="shared" ref="AM3:AM50" si="10">AI3+AL3</f>
        <v>40</v>
      </c>
      <c r="AN3" s="447">
        <f t="shared" ref="AN3:AN50" si="11">IF(AG3="","",COUNTIFS($AG:$AG,$AG3,$AM:$AM,"&gt;" &amp; $AM3)+COUNTIFS($AG:$AG,$AG3,$AM:$AM,$AM3,$AO:$AO,"&gt;" &amp; $AO3)+1)</f>
        <v>1</v>
      </c>
      <c r="AO3" s="452">
        <f>SUMIFS('Sub-Areas'!$D:$D,'Sub-Areas'!$B:$B,AH3)</f>
        <v>124113</v>
      </c>
      <c r="AP3" s="121">
        <f t="shared" ref="AP3:AP50" si="12">IF(AG3="","",AO3/SUMIFS($AO:$AO,AG:AG,AG3))</f>
        <v>1</v>
      </c>
      <c r="AQ3" s="122">
        <f t="shared" ref="AQ3:AQ50" si="13">IF(AG3="","",SUMIFS($AO:$AO,$AG:$AG,AG3,$AM:$AM,"&gt;=" &amp; AM3)-AO3)</f>
        <v>0</v>
      </c>
      <c r="AR3" s="122">
        <f t="shared" ref="AR3:AR50" si="14">AO3+AQ3</f>
        <v>124113</v>
      </c>
      <c r="AS3" s="434">
        <f t="shared" ref="AS3:AS50" si="15">IF(AG3="","",AR3/SUMIFS($AO:$AO,$AG:$AG,AG3))</f>
        <v>1</v>
      </c>
      <c r="AT3" s="119" t="str">
        <f t="shared" ref="AT3:AT50" si="16">IF(AG3="","",IF(AS3&lt;$C$5,"Insignificant","Significant"))</f>
        <v>Significant</v>
      </c>
      <c r="AU3" s="108">
        <f t="shared" ref="AU3:AU50" si="17">IF(AT3="Insignificant","-",IF(COUNTIFS(AG:AG,AG3,AM:AM,"&gt;" &amp; AM3,AT:AT,"Significant")&gt;0,"-",IF(COUNTIFS(AG:AG,AG3,AO:AO,"&gt;" &amp; AO3,AT:AT,"Significant",AM:AM,AM3)&gt;0,"-",AM3)))</f>
        <v>40</v>
      </c>
      <c r="AW3" s="140" t="s">
        <v>573</v>
      </c>
      <c r="AX3" s="72" t="s">
        <v>574</v>
      </c>
      <c r="AY3" s="115" t="s">
        <v>97</v>
      </c>
      <c r="AZ3" s="128">
        <f>SUMIFS(Products!$H:$H,Products!$B:$B,TPG!AY3)</f>
        <v>82399</v>
      </c>
      <c r="BA3" s="141">
        <f>SUMIFS($AU:$AU,$AG:$AG,TPG!AY3)</f>
        <v>40</v>
      </c>
      <c r="BB3" s="115" t="s">
        <v>117</v>
      </c>
      <c r="BC3" s="141">
        <f t="shared" ref="BC3:BC35" si="18">IF(AX3="Metro",MAX($C$7-BA3,0),MAX($C$8-BA3,0))</f>
        <v>100</v>
      </c>
      <c r="BD3" s="141">
        <f>_xlfn.XLOOKUP(AY3,Products!$B:$B,Products!$E:$E)</f>
        <v>40</v>
      </c>
      <c r="BE3" s="141">
        <f>MIN(BC3,BD3)</f>
        <v>40</v>
      </c>
      <c r="BF3" s="415">
        <v>0</v>
      </c>
      <c r="BG3" s="126">
        <f>BC3-SUMIFS(BF:BF,BB:BB,AY3)-SUMIFS(BF:BF,AY:AY,AY3)</f>
        <v>100</v>
      </c>
      <c r="BH3" s="43"/>
      <c r="BI3" s="43"/>
      <c r="BJ3" s="43"/>
      <c r="BK3" s="43"/>
    </row>
    <row r="4" spans="2:63" ht="16.5" customHeight="1" x14ac:dyDescent="0.25">
      <c r="B4" s="48" t="s">
        <v>575</v>
      </c>
      <c r="C4" s="49" t="s">
        <v>525</v>
      </c>
      <c r="E4" s="60" t="s">
        <v>571</v>
      </c>
      <c r="F4" s="75">
        <v>1</v>
      </c>
      <c r="G4" s="46" t="s">
        <v>35</v>
      </c>
      <c r="H4" s="55" t="s">
        <v>264</v>
      </c>
      <c r="I4" s="440">
        <f>IFERROR(INDEX('3.4-3.8 Map'!$CQ$5:$CT$74,MATCH(H4,'3.4-3.8 Map'!AreaNames,0),MATCH($C$4,'3.4-3.8 Map'!$CQ$4:$CT$4,0)),0)</f>
        <v>90</v>
      </c>
      <c r="J4" s="441">
        <f t="shared" si="0"/>
        <v>2</v>
      </c>
      <c r="K4" s="57">
        <f>SUMIFS('Sub-Areas'!$D:$D,'Sub-Areas'!$B:$B,H4)</f>
        <v>620823</v>
      </c>
      <c r="L4" s="123">
        <f t="shared" si="1"/>
        <v>0.44814087618112652</v>
      </c>
      <c r="M4" s="124">
        <f t="shared" si="2"/>
        <v>764507</v>
      </c>
      <c r="N4" s="124">
        <f t="shared" si="3"/>
        <v>1385330</v>
      </c>
      <c r="O4" s="123">
        <f t="shared" si="4"/>
        <v>1</v>
      </c>
      <c r="P4" s="118" t="str">
        <f t="shared" si="5"/>
        <v>Significant</v>
      </c>
      <c r="Q4" s="125" t="str">
        <f t="shared" si="6"/>
        <v>-</v>
      </c>
      <c r="S4" s="93" t="s">
        <v>571</v>
      </c>
      <c r="T4" s="73" t="s">
        <v>572</v>
      </c>
      <c r="U4" s="95" t="s">
        <v>40</v>
      </c>
      <c r="V4" s="94">
        <f>SUMIFS(Products!$H:$H,Products!$B:$B,TPG!U4)</f>
        <v>2372121</v>
      </c>
      <c r="W4" s="96">
        <f t="shared" si="7"/>
        <v>95</v>
      </c>
      <c r="X4" s="95" t="s">
        <v>398</v>
      </c>
      <c r="Y4" s="106">
        <f t="shared" si="8"/>
        <v>45</v>
      </c>
      <c r="Z4" s="106">
        <v>100</v>
      </c>
      <c r="AA4" s="106">
        <f t="shared" ref="AA4:AA22" si="19">MIN(Y4,Z4)</f>
        <v>45</v>
      </c>
      <c r="AB4" s="416">
        <v>0</v>
      </c>
      <c r="AC4" s="107">
        <f t="shared" ref="AC4:AC22" si="20">Y4-SUMIFS(AB:AB,X:X,U4)-SUMIFS(AB:AB,U:U,U4)</f>
        <v>45</v>
      </c>
      <c r="AE4" s="61" t="s">
        <v>573</v>
      </c>
      <c r="AF4" s="153">
        <v>1</v>
      </c>
      <c r="AG4" s="47" t="s">
        <v>65</v>
      </c>
      <c r="AH4" s="154" t="s">
        <v>66</v>
      </c>
      <c r="AI4" s="158">
        <f>IFERROR(INDEX('3.4-3.8 Map'!$CQ$5:$CT$74,MATCH(AH4,'3.4-3.8 Map'!AreaNames,0),MATCH($C$4,'3.4-3.8 Map'!$CQ$4:$CT$4,0)),0)</f>
        <v>40</v>
      </c>
      <c r="AJ4" s="155" t="s">
        <v>153</v>
      </c>
      <c r="AK4" s="156" t="s">
        <v>398</v>
      </c>
      <c r="AL4" s="157">
        <f t="shared" si="9"/>
        <v>0</v>
      </c>
      <c r="AM4" s="448">
        <f t="shared" si="10"/>
        <v>40</v>
      </c>
      <c r="AN4" s="449">
        <f t="shared" si="11"/>
        <v>1</v>
      </c>
      <c r="AO4" s="453">
        <f>SUMIFS('Sub-Areas'!$D:$D,'Sub-Areas'!$B:$B,AH4)</f>
        <v>189926</v>
      </c>
      <c r="AP4" s="159">
        <f t="shared" si="12"/>
        <v>1</v>
      </c>
      <c r="AQ4" s="161">
        <f t="shared" si="13"/>
        <v>0</v>
      </c>
      <c r="AR4" s="161">
        <f t="shared" si="14"/>
        <v>189926</v>
      </c>
      <c r="AS4" s="435">
        <f t="shared" si="15"/>
        <v>1</v>
      </c>
      <c r="AT4" s="160" t="str">
        <f t="shared" si="16"/>
        <v>Significant</v>
      </c>
      <c r="AU4" s="162">
        <f t="shared" si="17"/>
        <v>40</v>
      </c>
      <c r="AW4" s="70" t="s">
        <v>576</v>
      </c>
      <c r="AX4" s="73" t="s">
        <v>574</v>
      </c>
      <c r="AY4" s="95" t="s">
        <v>117</v>
      </c>
      <c r="AZ4" s="94">
        <f>SUMIFS(Products!$H:$H,Products!$B:$B,TPG!AY4)</f>
        <v>82399</v>
      </c>
      <c r="BA4" s="106">
        <f>SUMIFS($AU:$AU,$AG:$AG,TPG!AY4)</f>
        <v>40</v>
      </c>
      <c r="BB4" s="95" t="s">
        <v>97</v>
      </c>
      <c r="BC4" s="137">
        <f t="shared" si="18"/>
        <v>100</v>
      </c>
      <c r="BD4" s="106">
        <f>_xlfn.XLOOKUP(AY4,Products!$B:$B,Products!$E:$E)</f>
        <v>65</v>
      </c>
      <c r="BE4" s="106">
        <f t="shared" ref="BE4:BE35" si="21">MIN(BC4,BD4)</f>
        <v>65</v>
      </c>
      <c r="BF4" s="416">
        <v>0</v>
      </c>
      <c r="BG4" s="107">
        <f t="shared" ref="BG4:BG35" si="22">BC4-SUMIFS(BF:BF,BB:BB,AY4)-SUMIFS(BF:BF,AY:AY,AY4)</f>
        <v>100</v>
      </c>
      <c r="BH4" s="43"/>
      <c r="BI4" s="43"/>
      <c r="BJ4" s="43"/>
      <c r="BK4" s="43"/>
    </row>
    <row r="5" spans="2:63" ht="16.5" customHeight="1" thickBot="1" x14ac:dyDescent="0.3">
      <c r="B5" s="50" t="s">
        <v>577</v>
      </c>
      <c r="C5" s="51">
        <v>0.3</v>
      </c>
      <c r="E5" s="60" t="s">
        <v>571</v>
      </c>
      <c r="F5" s="75">
        <v>1</v>
      </c>
      <c r="G5" s="46" t="s">
        <v>40</v>
      </c>
      <c r="H5" s="55" t="s">
        <v>273</v>
      </c>
      <c r="I5" s="440">
        <f>IFERROR(INDEX('3.4-3.8 Map'!$CQ$5:$CT$74,MATCH(H5,'3.4-3.8 Map'!AreaNames,0),MATCH($C$4,'3.4-3.8 Map'!$CQ$4:$CT$4,0)),0)</f>
        <v>95</v>
      </c>
      <c r="J5" s="441">
        <f t="shared" si="0"/>
        <v>1</v>
      </c>
      <c r="K5" s="57">
        <f>SUMIFS('Sub-Areas'!$D:$D,'Sub-Areas'!$B:$B,H5)</f>
        <v>1674231</v>
      </c>
      <c r="L5" s="123">
        <f t="shared" si="1"/>
        <v>0.70579494047731961</v>
      </c>
      <c r="M5" s="124">
        <f t="shared" si="2"/>
        <v>697890</v>
      </c>
      <c r="N5" s="124">
        <f t="shared" si="3"/>
        <v>2372121</v>
      </c>
      <c r="O5" s="123">
        <f t="shared" si="4"/>
        <v>1</v>
      </c>
      <c r="P5" s="118" t="str">
        <f t="shared" si="5"/>
        <v>Significant</v>
      </c>
      <c r="Q5" s="125">
        <f t="shared" si="6"/>
        <v>95</v>
      </c>
      <c r="S5" s="93" t="s">
        <v>571</v>
      </c>
      <c r="T5" s="73" t="s">
        <v>572</v>
      </c>
      <c r="U5" s="95" t="s">
        <v>43</v>
      </c>
      <c r="V5" s="94">
        <f>SUMIFS(Products!$H:$H,Products!$B:$B,TPG!U5)</f>
        <v>506926</v>
      </c>
      <c r="W5" s="96">
        <f t="shared" si="7"/>
        <v>95</v>
      </c>
      <c r="X5" s="95" t="s">
        <v>398</v>
      </c>
      <c r="Y5" s="106">
        <f t="shared" si="8"/>
        <v>45</v>
      </c>
      <c r="Z5" s="106">
        <v>100</v>
      </c>
      <c r="AA5" s="106">
        <f t="shared" si="19"/>
        <v>45</v>
      </c>
      <c r="AB5" s="416">
        <v>0</v>
      </c>
      <c r="AC5" s="107">
        <f t="shared" si="20"/>
        <v>45</v>
      </c>
      <c r="AE5" s="60" t="s">
        <v>573</v>
      </c>
      <c r="AF5" s="75">
        <v>1</v>
      </c>
      <c r="AG5" s="46" t="s">
        <v>68</v>
      </c>
      <c r="AH5" s="131" t="s">
        <v>58</v>
      </c>
      <c r="AI5" s="135">
        <f>IFERROR(INDEX('3.4-3.8 Map'!$CQ$5:$CT$74,MATCH(AH5,'3.4-3.8 Map'!AreaNames,0),MATCH($C$4,'3.4-3.8 Map'!$CQ$4:$CT$4,0)),0)</f>
        <v>40</v>
      </c>
      <c r="AJ5" s="133" t="s">
        <v>169</v>
      </c>
      <c r="AK5" s="78" t="s">
        <v>56</v>
      </c>
      <c r="AL5" s="134">
        <f t="shared" si="9"/>
        <v>0</v>
      </c>
      <c r="AM5" s="446">
        <f t="shared" si="10"/>
        <v>40</v>
      </c>
      <c r="AN5" s="441">
        <f t="shared" si="11"/>
        <v>1</v>
      </c>
      <c r="AO5" s="454">
        <f>SUMIFS('Sub-Areas'!$D:$D,'Sub-Areas'!$B:$B,AH5)</f>
        <v>283263</v>
      </c>
      <c r="AP5" s="123">
        <f t="shared" si="12"/>
        <v>1</v>
      </c>
      <c r="AQ5" s="124">
        <f t="shared" si="13"/>
        <v>0</v>
      </c>
      <c r="AR5" s="124">
        <f t="shared" si="14"/>
        <v>283263</v>
      </c>
      <c r="AS5" s="433">
        <f t="shared" si="15"/>
        <v>1</v>
      </c>
      <c r="AT5" s="118" t="str">
        <f t="shared" si="16"/>
        <v>Significant</v>
      </c>
      <c r="AU5" s="125">
        <f t="shared" si="17"/>
        <v>40</v>
      </c>
      <c r="AW5" s="93" t="s">
        <v>573</v>
      </c>
      <c r="AX5" s="73" t="s">
        <v>574</v>
      </c>
      <c r="AY5" s="95" t="s">
        <v>65</v>
      </c>
      <c r="AZ5" s="94">
        <f>SUMIFS(Products!$H:$H,Products!$B:$B,TPG!AY5)</f>
        <v>189926</v>
      </c>
      <c r="BA5" s="106">
        <f>SUMIFS($AU:$AU,$AG:$AG,TPG!AY5)</f>
        <v>40</v>
      </c>
      <c r="BB5" s="95" t="s">
        <v>83</v>
      </c>
      <c r="BC5" s="106">
        <f t="shared" si="18"/>
        <v>100</v>
      </c>
      <c r="BD5" s="106">
        <f>_xlfn.XLOOKUP(AY5,Products!$B:$B,Products!$E:$E)</f>
        <v>25</v>
      </c>
      <c r="BE5" s="106">
        <f t="shared" si="21"/>
        <v>25</v>
      </c>
      <c r="BF5" s="416">
        <v>0</v>
      </c>
      <c r="BG5" s="107">
        <f t="shared" si="22"/>
        <v>100</v>
      </c>
      <c r="BH5" s="43"/>
      <c r="BI5" s="43"/>
      <c r="BJ5" s="43"/>
      <c r="BK5" s="43"/>
    </row>
    <row r="6" spans="2:63" ht="16.5" customHeight="1" thickBot="1" x14ac:dyDescent="0.3">
      <c r="C6" s="52"/>
      <c r="E6" s="60" t="s">
        <v>571</v>
      </c>
      <c r="F6" s="75">
        <v>1</v>
      </c>
      <c r="G6" s="46" t="s">
        <v>40</v>
      </c>
      <c r="H6" s="55" t="s">
        <v>280</v>
      </c>
      <c r="I6" s="440">
        <f>IFERROR(INDEX('3.4-3.8 Map'!$CQ$5:$CT$74,MATCH(H6,'3.4-3.8 Map'!AreaNames,0),MATCH($C$4,'3.4-3.8 Map'!$CQ$4:$CT$4,0)),0)</f>
        <v>95</v>
      </c>
      <c r="J6" s="441">
        <f t="shared" si="0"/>
        <v>2</v>
      </c>
      <c r="K6" s="57">
        <f>SUMIFS('Sub-Areas'!$D:$D,'Sub-Areas'!$B:$B,H6)</f>
        <v>697890</v>
      </c>
      <c r="L6" s="123">
        <f t="shared" si="1"/>
        <v>0.29420505952268033</v>
      </c>
      <c r="M6" s="124">
        <f t="shared" si="2"/>
        <v>1674231</v>
      </c>
      <c r="N6" s="124">
        <f t="shared" si="3"/>
        <v>2372121</v>
      </c>
      <c r="O6" s="123">
        <f t="shared" si="4"/>
        <v>1</v>
      </c>
      <c r="P6" s="118" t="str">
        <f t="shared" si="5"/>
        <v>Significant</v>
      </c>
      <c r="Q6" s="125" t="str">
        <f t="shared" si="6"/>
        <v>-</v>
      </c>
      <c r="S6" s="93" t="s">
        <v>571</v>
      </c>
      <c r="T6" s="73" t="s">
        <v>572</v>
      </c>
      <c r="U6" s="95" t="s">
        <v>47</v>
      </c>
      <c r="V6" s="94">
        <f>SUMIFS(Products!$H:$H,Products!$B:$B,TPG!U6)</f>
        <v>5013250</v>
      </c>
      <c r="W6" s="96">
        <f t="shared" si="7"/>
        <v>65</v>
      </c>
      <c r="X6" s="95" t="s">
        <v>398</v>
      </c>
      <c r="Y6" s="106">
        <f t="shared" si="8"/>
        <v>75</v>
      </c>
      <c r="Z6" s="106">
        <v>100</v>
      </c>
      <c r="AA6" s="106">
        <f t="shared" si="19"/>
        <v>75</v>
      </c>
      <c r="AB6" s="416">
        <v>0</v>
      </c>
      <c r="AC6" s="107">
        <f t="shared" si="20"/>
        <v>75</v>
      </c>
      <c r="AE6" s="61" t="s">
        <v>573</v>
      </c>
      <c r="AF6" s="153">
        <v>1</v>
      </c>
      <c r="AG6" s="47" t="s">
        <v>70</v>
      </c>
      <c r="AH6" s="154" t="s">
        <v>71</v>
      </c>
      <c r="AI6" s="158">
        <f>IFERROR(INDEX('3.4-3.8 Map'!$CQ$5:$CT$74,MATCH(AH6,'3.4-3.8 Map'!AreaNames,0),MATCH($C$4,'3.4-3.8 Map'!$CQ$4:$CT$4,0)),0)</f>
        <v>40</v>
      </c>
      <c r="AJ6" s="155" t="s">
        <v>169</v>
      </c>
      <c r="AK6" s="156" t="s">
        <v>398</v>
      </c>
      <c r="AL6" s="157">
        <f t="shared" si="9"/>
        <v>0</v>
      </c>
      <c r="AM6" s="448">
        <f t="shared" si="10"/>
        <v>40</v>
      </c>
      <c r="AN6" s="449">
        <f t="shared" si="11"/>
        <v>1</v>
      </c>
      <c r="AO6" s="453">
        <f>SUMIFS('Sub-Areas'!$D:$D,'Sub-Areas'!$B:$B,AH6)</f>
        <v>139083</v>
      </c>
      <c r="AP6" s="159">
        <f t="shared" si="12"/>
        <v>1</v>
      </c>
      <c r="AQ6" s="161">
        <f t="shared" si="13"/>
        <v>0</v>
      </c>
      <c r="AR6" s="161">
        <f t="shared" si="14"/>
        <v>139083</v>
      </c>
      <c r="AS6" s="435">
        <f t="shared" si="15"/>
        <v>1</v>
      </c>
      <c r="AT6" s="160" t="str">
        <f t="shared" si="16"/>
        <v>Significant</v>
      </c>
      <c r="AU6" s="162">
        <f t="shared" si="17"/>
        <v>40</v>
      </c>
      <c r="AW6" s="70" t="s">
        <v>576</v>
      </c>
      <c r="AX6" s="73" t="s">
        <v>574</v>
      </c>
      <c r="AY6" s="95" t="s">
        <v>83</v>
      </c>
      <c r="AZ6" s="94">
        <f>SUMIFS(Products!$H:$H,Products!$B:$B,TPG!AY6)</f>
        <v>189926</v>
      </c>
      <c r="BA6" s="106">
        <f>SUMIFS($AU:$AU,$AG:$AG,TPG!AY6)</f>
        <v>40</v>
      </c>
      <c r="BB6" s="95" t="s">
        <v>65</v>
      </c>
      <c r="BC6" s="106">
        <f t="shared" si="18"/>
        <v>100</v>
      </c>
      <c r="BD6" s="106">
        <f>_xlfn.XLOOKUP(AY6,Products!$B:$B,Products!$E:$E)</f>
        <v>45</v>
      </c>
      <c r="BE6" s="106">
        <f t="shared" si="21"/>
        <v>45</v>
      </c>
      <c r="BF6" s="416">
        <v>0</v>
      </c>
      <c r="BG6" s="107">
        <f t="shared" si="22"/>
        <v>100</v>
      </c>
      <c r="BH6" s="43"/>
      <c r="BI6" s="43"/>
      <c r="BJ6" s="43"/>
      <c r="BK6" s="43"/>
    </row>
    <row r="7" spans="2:63" ht="16.5" customHeight="1" x14ac:dyDescent="0.25">
      <c r="B7" s="48" t="s">
        <v>578</v>
      </c>
      <c r="C7" s="66">
        <v>140</v>
      </c>
      <c r="E7" s="60" t="s">
        <v>571</v>
      </c>
      <c r="F7" s="75">
        <v>1</v>
      </c>
      <c r="G7" s="46" t="s">
        <v>43</v>
      </c>
      <c r="H7" s="55" t="s">
        <v>286</v>
      </c>
      <c r="I7" s="442">
        <f>IFERROR(INDEX('3.4-3.8 Map'!$CQ$5:$CT$74,MATCH(H7,'3.4-3.8 Map'!AreaNames,0),MATCH($C$4,'3.4-3.8 Map'!$CQ$4:$CT$4,0)),0)</f>
        <v>95</v>
      </c>
      <c r="J7" s="441">
        <f t="shared" si="0"/>
        <v>1</v>
      </c>
      <c r="K7" s="57">
        <f>SUMIFS('Sub-Areas'!$D:$D,'Sub-Areas'!$B:$B,H7)</f>
        <v>506250</v>
      </c>
      <c r="L7" s="123">
        <f t="shared" si="1"/>
        <v>0.99866647202944814</v>
      </c>
      <c r="M7" s="124">
        <f t="shared" si="2"/>
        <v>676</v>
      </c>
      <c r="N7" s="124">
        <f t="shared" si="3"/>
        <v>506926</v>
      </c>
      <c r="O7" s="123">
        <f t="shared" si="4"/>
        <v>1</v>
      </c>
      <c r="P7" s="118" t="str">
        <f t="shared" si="5"/>
        <v>Significant</v>
      </c>
      <c r="Q7" s="125">
        <f t="shared" si="6"/>
        <v>95</v>
      </c>
      <c r="S7" s="93" t="s">
        <v>571</v>
      </c>
      <c r="T7" s="73" t="s">
        <v>572</v>
      </c>
      <c r="U7" s="95" t="s">
        <v>50</v>
      </c>
      <c r="V7" s="94">
        <f>SUMIFS(Products!$H:$H,Products!$B:$B,TPG!U7)</f>
        <v>2131040</v>
      </c>
      <c r="W7" s="77">
        <f t="shared" si="7"/>
        <v>95</v>
      </c>
      <c r="X7" s="95" t="s">
        <v>398</v>
      </c>
      <c r="Y7" s="106">
        <f t="shared" si="8"/>
        <v>45</v>
      </c>
      <c r="Z7" s="106">
        <v>100</v>
      </c>
      <c r="AA7" s="106">
        <f t="shared" si="19"/>
        <v>45</v>
      </c>
      <c r="AB7" s="416">
        <v>0</v>
      </c>
      <c r="AC7" s="107">
        <f t="shared" si="20"/>
        <v>45</v>
      </c>
      <c r="AE7" s="61" t="s">
        <v>573</v>
      </c>
      <c r="AF7" s="153">
        <v>1</v>
      </c>
      <c r="AG7" s="47" t="s">
        <v>73</v>
      </c>
      <c r="AH7" s="154" t="s">
        <v>74</v>
      </c>
      <c r="AI7" s="158">
        <f>IFERROR(INDEX('3.4-3.8 Map'!$CQ$5:$CT$74,MATCH(AH7,'3.4-3.8 Map'!AreaNames,0),MATCH($C$4,'3.4-3.8 Map'!$CQ$4:$CT$4,0)),0)</f>
        <v>40</v>
      </c>
      <c r="AJ7" s="155" t="s">
        <v>157</v>
      </c>
      <c r="AK7" s="156" t="s">
        <v>398</v>
      </c>
      <c r="AL7" s="157">
        <f t="shared" si="9"/>
        <v>0</v>
      </c>
      <c r="AM7" s="448">
        <f t="shared" si="10"/>
        <v>40</v>
      </c>
      <c r="AN7" s="449">
        <f t="shared" si="11"/>
        <v>1</v>
      </c>
      <c r="AO7" s="453">
        <f>SUMIFS('Sub-Areas'!$D:$D,'Sub-Areas'!$B:$B,AH7)</f>
        <v>120000</v>
      </c>
      <c r="AP7" s="159">
        <f t="shared" si="12"/>
        <v>1</v>
      </c>
      <c r="AQ7" s="161">
        <f t="shared" si="13"/>
        <v>0</v>
      </c>
      <c r="AR7" s="161">
        <f t="shared" si="14"/>
        <v>120000</v>
      </c>
      <c r="AS7" s="435">
        <f t="shared" si="15"/>
        <v>1</v>
      </c>
      <c r="AT7" s="160" t="str">
        <f t="shared" si="16"/>
        <v>Significant</v>
      </c>
      <c r="AU7" s="162">
        <f t="shared" si="17"/>
        <v>40</v>
      </c>
      <c r="AW7" s="93" t="s">
        <v>573</v>
      </c>
      <c r="AX7" s="73" t="s">
        <v>574</v>
      </c>
      <c r="AY7" s="95" t="s">
        <v>76</v>
      </c>
      <c r="AZ7" s="94">
        <f>SUMIFS(Products!$H:$H,Products!$B:$B,TPG!AY7)</f>
        <v>324919</v>
      </c>
      <c r="BA7" s="106">
        <f>SUMIFS($AU:$AU,$AG:$AG,TPG!AY7)</f>
        <v>40</v>
      </c>
      <c r="BB7" s="97" t="s">
        <v>120</v>
      </c>
      <c r="BC7" s="106">
        <f t="shared" si="18"/>
        <v>100</v>
      </c>
      <c r="BD7" s="106">
        <f>_xlfn.XLOOKUP(AY7,Products!$B:$B,Products!$E:$E)</f>
        <v>40</v>
      </c>
      <c r="BE7" s="106">
        <f t="shared" si="21"/>
        <v>40</v>
      </c>
      <c r="BF7" s="416">
        <v>0</v>
      </c>
      <c r="BG7" s="107">
        <f t="shared" si="22"/>
        <v>100</v>
      </c>
      <c r="BH7" s="43"/>
      <c r="BI7" s="43"/>
      <c r="BJ7" s="43"/>
      <c r="BK7" s="43"/>
    </row>
    <row r="8" spans="2:63" ht="16.5" customHeight="1" thickBot="1" x14ac:dyDescent="0.3">
      <c r="B8" s="50" t="s">
        <v>579</v>
      </c>
      <c r="C8" s="414">
        <v>140</v>
      </c>
      <c r="E8" s="60" t="s">
        <v>571</v>
      </c>
      <c r="F8" s="75">
        <v>1</v>
      </c>
      <c r="G8" s="46" t="s">
        <v>43</v>
      </c>
      <c r="H8" s="55" t="s">
        <v>301</v>
      </c>
      <c r="I8" s="442">
        <f>IFERROR(INDEX('3.4-3.8 Map'!$CQ$5:$CT$74,MATCH(H8,'3.4-3.8 Map'!AreaNames,0),MATCH($C$4,'3.4-3.8 Map'!$CQ$4:$CT$4,0)),0)</f>
        <v>95</v>
      </c>
      <c r="J8" s="441">
        <f t="shared" si="0"/>
        <v>2</v>
      </c>
      <c r="K8" s="57">
        <f>SUMIFS('Sub-Areas'!$D:$D,'Sub-Areas'!$B:$B,H8)</f>
        <v>509</v>
      </c>
      <c r="L8" s="123">
        <f t="shared" si="1"/>
        <v>1.0040913269392378E-3</v>
      </c>
      <c r="M8" s="124">
        <f t="shared" si="2"/>
        <v>506417</v>
      </c>
      <c r="N8" s="124">
        <f t="shared" si="3"/>
        <v>506926</v>
      </c>
      <c r="O8" s="123">
        <f t="shared" si="4"/>
        <v>1</v>
      </c>
      <c r="P8" s="118" t="str">
        <f t="shared" si="5"/>
        <v>Significant</v>
      </c>
      <c r="Q8" s="125" t="str">
        <f t="shared" si="6"/>
        <v>-</v>
      </c>
      <c r="S8" s="93" t="s">
        <v>571</v>
      </c>
      <c r="T8" s="73" t="s">
        <v>572</v>
      </c>
      <c r="U8" s="95" t="s">
        <v>53</v>
      </c>
      <c r="V8" s="136">
        <f>SUMIFS(Products!$H:$H,Products!$B:$B,TPG!U8)</f>
        <v>5671328</v>
      </c>
      <c r="W8" s="137">
        <f t="shared" si="7"/>
        <v>65</v>
      </c>
      <c r="X8" s="95" t="s">
        <v>398</v>
      </c>
      <c r="Y8" s="106">
        <f t="shared" si="8"/>
        <v>75</v>
      </c>
      <c r="Z8" s="106">
        <v>100</v>
      </c>
      <c r="AA8" s="106">
        <f t="shared" si="19"/>
        <v>75</v>
      </c>
      <c r="AB8" s="416">
        <v>0</v>
      </c>
      <c r="AC8" s="107">
        <f t="shared" si="20"/>
        <v>75</v>
      </c>
      <c r="AE8" s="60" t="s">
        <v>573</v>
      </c>
      <c r="AF8" s="75">
        <v>1</v>
      </c>
      <c r="AG8" s="46" t="s">
        <v>76</v>
      </c>
      <c r="AH8" s="131" t="s">
        <v>356</v>
      </c>
      <c r="AI8" s="135">
        <f>IFERROR(INDEX('3.4-3.8 Map'!$CQ$5:$CT$74,MATCH(AH8,'3.4-3.8 Map'!AreaNames,0),MATCH($C$4,'3.4-3.8 Map'!$CQ$4:$CT$4,0)),0)</f>
        <v>40</v>
      </c>
      <c r="AJ8" s="133" t="s">
        <v>157</v>
      </c>
      <c r="AK8" s="78" t="s">
        <v>398</v>
      </c>
      <c r="AL8" s="134">
        <f t="shared" si="9"/>
        <v>0</v>
      </c>
      <c r="AM8" s="446">
        <f t="shared" si="10"/>
        <v>40</v>
      </c>
      <c r="AN8" s="441">
        <f t="shared" si="11"/>
        <v>1</v>
      </c>
      <c r="AO8" s="454">
        <f>SUMIFS('Sub-Areas'!$D:$D,'Sub-Areas'!$B:$B,AH8)</f>
        <v>324919</v>
      </c>
      <c r="AP8" s="123">
        <f t="shared" si="12"/>
        <v>1</v>
      </c>
      <c r="AQ8" s="124">
        <f t="shared" si="13"/>
        <v>0</v>
      </c>
      <c r="AR8" s="124">
        <f t="shared" si="14"/>
        <v>324919</v>
      </c>
      <c r="AS8" s="433">
        <f t="shared" si="15"/>
        <v>1</v>
      </c>
      <c r="AT8" s="118" t="str">
        <f t="shared" si="16"/>
        <v>Significant</v>
      </c>
      <c r="AU8" s="125">
        <f t="shared" si="17"/>
        <v>40</v>
      </c>
      <c r="AW8" s="70" t="s">
        <v>576</v>
      </c>
      <c r="AX8" s="73" t="s">
        <v>574</v>
      </c>
      <c r="AY8" s="95" t="s">
        <v>120</v>
      </c>
      <c r="AZ8" s="94">
        <f>SUMIFS(Products!$H:$H,Products!$B:$B,TPG!AY8)</f>
        <v>324919</v>
      </c>
      <c r="BA8" s="106">
        <f>SUMIFS($AU:$AU,$AG:$AG,TPG!AY8)</f>
        <v>40</v>
      </c>
      <c r="BB8" s="97" t="s">
        <v>76</v>
      </c>
      <c r="BC8" s="106">
        <f t="shared" si="18"/>
        <v>100</v>
      </c>
      <c r="BD8" s="106">
        <f>_xlfn.XLOOKUP(AY8,Products!$B:$B,Products!$E:$E)</f>
        <v>65</v>
      </c>
      <c r="BE8" s="106">
        <f t="shared" si="21"/>
        <v>65</v>
      </c>
      <c r="BF8" s="416">
        <v>0</v>
      </c>
      <c r="BG8" s="107">
        <f t="shared" si="22"/>
        <v>100</v>
      </c>
      <c r="BH8" s="43"/>
      <c r="BI8" s="43"/>
      <c r="BJ8" s="43"/>
      <c r="BK8" s="43"/>
    </row>
    <row r="9" spans="2:63" ht="16.5" customHeight="1" x14ac:dyDescent="0.25">
      <c r="E9" s="60" t="s">
        <v>571</v>
      </c>
      <c r="F9" s="75">
        <v>1</v>
      </c>
      <c r="G9" s="46" t="s">
        <v>43</v>
      </c>
      <c r="H9" s="55" t="s">
        <v>334</v>
      </c>
      <c r="I9" s="442">
        <f>IFERROR(INDEX('3.4-3.8 Map'!$CQ$5:$CT$74,MATCH(H9,'3.4-3.8 Map'!AreaNames,0),MATCH($C$4,'3.4-3.8 Map'!$CQ$4:$CT$4,0)),0)</f>
        <v>95</v>
      </c>
      <c r="J9" s="441">
        <f t="shared" si="0"/>
        <v>3</v>
      </c>
      <c r="K9" s="57">
        <f>SUMIFS('Sub-Areas'!$D:$D,'Sub-Areas'!$B:$B,H9)</f>
        <v>96</v>
      </c>
      <c r="L9" s="123">
        <f t="shared" si="1"/>
        <v>1.8937675321447313E-4</v>
      </c>
      <c r="M9" s="124">
        <f t="shared" si="2"/>
        <v>506830</v>
      </c>
      <c r="N9" s="124">
        <f t="shared" si="3"/>
        <v>506926</v>
      </c>
      <c r="O9" s="123">
        <f t="shared" si="4"/>
        <v>1</v>
      </c>
      <c r="P9" s="118" t="str">
        <f t="shared" si="5"/>
        <v>Significant</v>
      </c>
      <c r="Q9" s="125" t="str">
        <f t="shared" si="6"/>
        <v>-</v>
      </c>
      <c r="S9" s="93" t="s">
        <v>580</v>
      </c>
      <c r="T9" s="73" t="s">
        <v>574</v>
      </c>
      <c r="U9" s="95" t="s">
        <v>153</v>
      </c>
      <c r="V9" s="136">
        <f>SUMIFS(Products!$H:$H,Products!$B:$B,TPG!U9)</f>
        <v>272325</v>
      </c>
      <c r="W9" s="137">
        <f t="shared" si="7"/>
        <v>40</v>
      </c>
      <c r="X9" s="95" t="s">
        <v>398</v>
      </c>
      <c r="Y9" s="106">
        <f t="shared" si="8"/>
        <v>100</v>
      </c>
      <c r="Z9" s="106">
        <v>50</v>
      </c>
      <c r="AA9" s="106">
        <f t="shared" si="19"/>
        <v>50</v>
      </c>
      <c r="AB9" s="416">
        <v>0</v>
      </c>
      <c r="AC9" s="107">
        <f t="shared" si="20"/>
        <v>100</v>
      </c>
      <c r="AE9" s="61" t="s">
        <v>573</v>
      </c>
      <c r="AF9" s="153">
        <v>1</v>
      </c>
      <c r="AG9" s="47" t="s">
        <v>94</v>
      </c>
      <c r="AH9" s="154" t="s">
        <v>360</v>
      </c>
      <c r="AI9" s="158">
        <f>IFERROR(INDEX('3.4-3.8 Map'!$CQ$5:$CT$74,MATCH(AH9,'3.4-3.8 Map'!AreaNames,0),MATCH($C$4,'3.4-3.8 Map'!$CQ$4:$CT$4,0)),0)</f>
        <v>40</v>
      </c>
      <c r="AJ9" s="155" t="s">
        <v>160</v>
      </c>
      <c r="AK9" s="156" t="s">
        <v>398</v>
      </c>
      <c r="AL9" s="157">
        <f t="shared" si="9"/>
        <v>0</v>
      </c>
      <c r="AM9" s="448">
        <f t="shared" si="10"/>
        <v>40</v>
      </c>
      <c r="AN9" s="449">
        <f t="shared" si="11"/>
        <v>1</v>
      </c>
      <c r="AO9" s="453">
        <f>SUMIFS('Sub-Areas'!$D:$D,'Sub-Areas'!$B:$B,AH9)</f>
        <v>599423</v>
      </c>
      <c r="AP9" s="159">
        <f t="shared" si="12"/>
        <v>1</v>
      </c>
      <c r="AQ9" s="161">
        <f t="shared" si="13"/>
        <v>0</v>
      </c>
      <c r="AR9" s="161">
        <f t="shared" si="14"/>
        <v>599423</v>
      </c>
      <c r="AS9" s="435">
        <f t="shared" si="15"/>
        <v>1</v>
      </c>
      <c r="AT9" s="160" t="str">
        <f t="shared" si="16"/>
        <v>Significant</v>
      </c>
      <c r="AU9" s="162">
        <f t="shared" si="17"/>
        <v>40</v>
      </c>
      <c r="AW9" s="93" t="s">
        <v>573</v>
      </c>
      <c r="AX9" s="73" t="s">
        <v>574</v>
      </c>
      <c r="AY9" s="95" t="s">
        <v>115</v>
      </c>
      <c r="AZ9" s="94">
        <f>SUMIFS(Products!$H:$H,Products!$B:$B,TPG!AY9)</f>
        <v>193137</v>
      </c>
      <c r="BA9" s="106">
        <f>SUMIFS($AU:$AU,$AG:$AG,TPG!AY9)</f>
        <v>40</v>
      </c>
      <c r="BB9" s="95" t="s">
        <v>89</v>
      </c>
      <c r="BC9" s="137">
        <f t="shared" si="18"/>
        <v>100</v>
      </c>
      <c r="BD9" s="106">
        <f>_xlfn.XLOOKUP(AY9,Products!$B:$B,Products!$E:$E)</f>
        <v>25</v>
      </c>
      <c r="BE9" s="106">
        <f t="shared" si="21"/>
        <v>25</v>
      </c>
      <c r="BF9" s="416">
        <v>0</v>
      </c>
      <c r="BG9" s="107">
        <f t="shared" si="22"/>
        <v>100</v>
      </c>
      <c r="BH9" s="43"/>
      <c r="BI9" s="43"/>
      <c r="BJ9" s="43"/>
      <c r="BK9" s="43"/>
    </row>
    <row r="10" spans="2:63" ht="16.5" customHeight="1" x14ac:dyDescent="0.25">
      <c r="E10" s="60" t="s">
        <v>571</v>
      </c>
      <c r="F10" s="75">
        <v>1</v>
      </c>
      <c r="G10" s="46" t="s">
        <v>43</v>
      </c>
      <c r="H10" s="55" t="s">
        <v>337</v>
      </c>
      <c r="I10" s="442">
        <f>IFERROR(INDEX('3.4-3.8 Map'!$CQ$5:$CT$74,MATCH(H10,'3.4-3.8 Map'!AreaNames,0),MATCH($C$4,'3.4-3.8 Map'!$CQ$4:$CT$4,0)),0)</f>
        <v>95</v>
      </c>
      <c r="J10" s="441">
        <f t="shared" si="0"/>
        <v>4</v>
      </c>
      <c r="K10" s="57">
        <f>SUMIFS('Sub-Areas'!$D:$D,'Sub-Areas'!$B:$B,H10)</f>
        <v>71</v>
      </c>
      <c r="L10" s="123">
        <f t="shared" si="1"/>
        <v>1.4005989039820408E-4</v>
      </c>
      <c r="M10" s="124">
        <f t="shared" si="2"/>
        <v>506855</v>
      </c>
      <c r="N10" s="124">
        <f t="shared" si="3"/>
        <v>506926</v>
      </c>
      <c r="O10" s="123">
        <f t="shared" si="4"/>
        <v>1</v>
      </c>
      <c r="P10" s="118" t="str">
        <f t="shared" si="5"/>
        <v>Significant</v>
      </c>
      <c r="Q10" s="125" t="str">
        <f t="shared" si="6"/>
        <v>-</v>
      </c>
      <c r="S10" s="93" t="s">
        <v>580</v>
      </c>
      <c r="T10" s="73" t="s">
        <v>574</v>
      </c>
      <c r="U10" s="95" t="s">
        <v>157</v>
      </c>
      <c r="V10" s="136">
        <f>SUMIFS(Products!$H:$H,Products!$B:$B,TPG!U10)</f>
        <v>638056</v>
      </c>
      <c r="W10" s="137">
        <f t="shared" si="7"/>
        <v>40</v>
      </c>
      <c r="X10" s="95" t="s">
        <v>398</v>
      </c>
      <c r="Y10" s="106">
        <f t="shared" si="8"/>
        <v>100</v>
      </c>
      <c r="Z10" s="106">
        <v>50</v>
      </c>
      <c r="AA10" s="106">
        <f t="shared" si="19"/>
        <v>50</v>
      </c>
      <c r="AB10" s="416">
        <v>0</v>
      </c>
      <c r="AC10" s="107">
        <f t="shared" si="20"/>
        <v>100</v>
      </c>
      <c r="AE10" s="60" t="s">
        <v>573</v>
      </c>
      <c r="AF10" s="75">
        <v>1</v>
      </c>
      <c r="AG10" s="46" t="s">
        <v>97</v>
      </c>
      <c r="AH10" s="131" t="s">
        <v>358</v>
      </c>
      <c r="AI10" s="135">
        <f>IFERROR(INDEX('3.4-3.8 Map'!$CQ$5:$CT$74,MATCH(AH10,'3.4-3.8 Map'!AreaNames,0),MATCH($C$4,'3.4-3.8 Map'!$CQ$4:$CT$4,0)),0)</f>
        <v>40</v>
      </c>
      <c r="AJ10" s="133" t="s">
        <v>153</v>
      </c>
      <c r="AK10" s="78" t="s">
        <v>398</v>
      </c>
      <c r="AL10" s="134">
        <f t="shared" si="9"/>
        <v>0</v>
      </c>
      <c r="AM10" s="446">
        <f t="shared" si="10"/>
        <v>40</v>
      </c>
      <c r="AN10" s="441">
        <f t="shared" si="11"/>
        <v>1</v>
      </c>
      <c r="AO10" s="454">
        <f>SUMIFS('Sub-Areas'!$D:$D,'Sub-Areas'!$B:$B,AH10)</f>
        <v>82399</v>
      </c>
      <c r="AP10" s="123">
        <f t="shared" si="12"/>
        <v>1</v>
      </c>
      <c r="AQ10" s="124">
        <f t="shared" si="13"/>
        <v>0</v>
      </c>
      <c r="AR10" s="124">
        <f t="shared" si="14"/>
        <v>82399</v>
      </c>
      <c r="AS10" s="433">
        <f t="shared" si="15"/>
        <v>1</v>
      </c>
      <c r="AT10" s="118" t="str">
        <f t="shared" si="16"/>
        <v>Significant</v>
      </c>
      <c r="AU10" s="125">
        <f t="shared" si="17"/>
        <v>40</v>
      </c>
      <c r="AW10" s="70" t="s">
        <v>576</v>
      </c>
      <c r="AX10" s="73" t="s">
        <v>574</v>
      </c>
      <c r="AY10" s="95" t="s">
        <v>89</v>
      </c>
      <c r="AZ10" s="94">
        <f>SUMIFS(Products!$H:$H,Products!$B:$B,TPG!AY10)</f>
        <v>193137</v>
      </c>
      <c r="BA10" s="106">
        <f>SUMIFS($AU:$AU,$AG:$AG,TPG!AY10)</f>
        <v>40</v>
      </c>
      <c r="BB10" s="95" t="s">
        <v>115</v>
      </c>
      <c r="BC10" s="137">
        <f t="shared" si="18"/>
        <v>100</v>
      </c>
      <c r="BD10" s="106">
        <f>_xlfn.XLOOKUP(AY10,Products!$B:$B,Products!$E:$E)</f>
        <v>45</v>
      </c>
      <c r="BE10" s="106">
        <f t="shared" si="21"/>
        <v>45</v>
      </c>
      <c r="BF10" s="416">
        <v>0</v>
      </c>
      <c r="BG10" s="107">
        <f t="shared" si="22"/>
        <v>100</v>
      </c>
      <c r="BH10" s="43"/>
      <c r="BI10" s="43"/>
      <c r="BJ10" s="43"/>
      <c r="BK10" s="43"/>
    </row>
    <row r="11" spans="2:63" ht="16.5" customHeight="1" x14ac:dyDescent="0.25">
      <c r="E11" s="60" t="s">
        <v>571</v>
      </c>
      <c r="F11" s="75">
        <v>1</v>
      </c>
      <c r="G11" s="46" t="s">
        <v>47</v>
      </c>
      <c r="H11" s="55" t="s">
        <v>303</v>
      </c>
      <c r="I11" s="442">
        <f>IFERROR(INDEX('3.4-3.8 Map'!$CQ$5:$CT$74,MATCH(H11,'3.4-3.8 Map'!AreaNames,0),MATCH($C$4,'3.4-3.8 Map'!$CQ$4:$CT$4,0)),0)</f>
        <v>65</v>
      </c>
      <c r="J11" s="441">
        <f t="shared" si="0"/>
        <v>1</v>
      </c>
      <c r="K11" s="57">
        <f>SUMIFS('Sub-Areas'!$D:$D,'Sub-Areas'!$B:$B,H11)</f>
        <v>3187057</v>
      </c>
      <c r="L11" s="123">
        <f t="shared" si="1"/>
        <v>0.63572672418092058</v>
      </c>
      <c r="M11" s="124">
        <f t="shared" si="2"/>
        <v>1826193</v>
      </c>
      <c r="N11" s="124">
        <f t="shared" si="3"/>
        <v>5013250</v>
      </c>
      <c r="O11" s="123">
        <f t="shared" si="4"/>
        <v>1</v>
      </c>
      <c r="P11" s="118" t="str">
        <f t="shared" si="5"/>
        <v>Significant</v>
      </c>
      <c r="Q11" s="125">
        <f t="shared" si="6"/>
        <v>65</v>
      </c>
      <c r="S11" s="93" t="s">
        <v>580</v>
      </c>
      <c r="T11" s="73" t="s">
        <v>574</v>
      </c>
      <c r="U11" s="95" t="s">
        <v>160</v>
      </c>
      <c r="V11" s="136">
        <f>SUMIFS(Products!$H:$H,Products!$B:$B,TPG!U11)</f>
        <v>2419254</v>
      </c>
      <c r="W11" s="137">
        <f t="shared" si="7"/>
        <v>40</v>
      </c>
      <c r="X11" s="95" t="s">
        <v>178</v>
      </c>
      <c r="Y11" s="106">
        <f t="shared" si="8"/>
        <v>100</v>
      </c>
      <c r="Z11" s="106">
        <v>50</v>
      </c>
      <c r="AA11" s="106">
        <f t="shared" si="19"/>
        <v>50</v>
      </c>
      <c r="AB11" s="416">
        <v>0</v>
      </c>
      <c r="AC11" s="107">
        <f t="shared" si="20"/>
        <v>100</v>
      </c>
      <c r="AE11" s="61" t="s">
        <v>573</v>
      </c>
      <c r="AF11" s="153">
        <v>1</v>
      </c>
      <c r="AG11" s="47" t="s">
        <v>100</v>
      </c>
      <c r="AH11" s="154" t="s">
        <v>101</v>
      </c>
      <c r="AI11" s="158">
        <f>IFERROR(INDEX('3.4-3.8 Map'!$CQ$5:$CT$74,MATCH(AH11,'3.4-3.8 Map'!AreaNames,0),MATCH($C$4,'3.4-3.8 Map'!$CQ$4:$CT$4,0)),0)</f>
        <v>20</v>
      </c>
      <c r="AJ11" s="155" t="s">
        <v>172</v>
      </c>
      <c r="AK11" s="156" t="s">
        <v>398</v>
      </c>
      <c r="AL11" s="157">
        <f t="shared" si="9"/>
        <v>0</v>
      </c>
      <c r="AM11" s="448">
        <f t="shared" si="10"/>
        <v>20</v>
      </c>
      <c r="AN11" s="449">
        <f t="shared" si="11"/>
        <v>1</v>
      </c>
      <c r="AO11" s="453">
        <f>SUMIFS('Sub-Areas'!$D:$D,'Sub-Areas'!$B:$B,AH11)</f>
        <v>166383</v>
      </c>
      <c r="AP11" s="159">
        <f t="shared" si="12"/>
        <v>1</v>
      </c>
      <c r="AQ11" s="161">
        <f t="shared" si="13"/>
        <v>0</v>
      </c>
      <c r="AR11" s="161">
        <f t="shared" si="14"/>
        <v>166383</v>
      </c>
      <c r="AS11" s="435">
        <f t="shared" si="15"/>
        <v>1</v>
      </c>
      <c r="AT11" s="160" t="str">
        <f t="shared" si="16"/>
        <v>Significant</v>
      </c>
      <c r="AU11" s="162">
        <f t="shared" si="17"/>
        <v>20</v>
      </c>
      <c r="AW11" s="93" t="s">
        <v>573</v>
      </c>
      <c r="AX11" s="73" t="s">
        <v>574</v>
      </c>
      <c r="AY11" s="95" t="s">
        <v>73</v>
      </c>
      <c r="AZ11" s="94">
        <f>SUMIFS(Products!$H:$H,Products!$B:$B,TPG!AY11)</f>
        <v>120000</v>
      </c>
      <c r="BA11" s="106">
        <f>SUMIFS($AU:$AU,$AG:$AG,TPG!AY11)</f>
        <v>40</v>
      </c>
      <c r="BB11" s="97" t="s">
        <v>87</v>
      </c>
      <c r="BC11" s="106">
        <f t="shared" si="18"/>
        <v>100</v>
      </c>
      <c r="BD11" s="106">
        <f>_xlfn.XLOOKUP(AY11,Products!$B:$B,Products!$E:$E)</f>
        <v>25</v>
      </c>
      <c r="BE11" s="106">
        <f t="shared" si="21"/>
        <v>25</v>
      </c>
      <c r="BF11" s="416">
        <v>0</v>
      </c>
      <c r="BG11" s="107">
        <f t="shared" si="22"/>
        <v>100</v>
      </c>
      <c r="BH11" s="43"/>
      <c r="BI11" s="43"/>
      <c r="BJ11" s="43"/>
      <c r="BK11" s="43"/>
    </row>
    <row r="12" spans="2:63" ht="16.5" customHeight="1" x14ac:dyDescent="0.25">
      <c r="E12" s="60" t="s">
        <v>571</v>
      </c>
      <c r="F12" s="75">
        <v>1</v>
      </c>
      <c r="G12" s="46" t="s">
        <v>47</v>
      </c>
      <c r="H12" s="55" t="s">
        <v>305</v>
      </c>
      <c r="I12" s="442">
        <f>IFERROR(INDEX('3.4-3.8 Map'!$CQ$5:$CT$74,MATCH(H12,'3.4-3.8 Map'!AreaNames,0),MATCH($C$4,'3.4-3.8 Map'!$CQ$4:$CT$4,0)),0)</f>
        <v>65</v>
      </c>
      <c r="J12" s="441">
        <f t="shared" si="0"/>
        <v>2</v>
      </c>
      <c r="K12" s="57">
        <f>SUMIFS('Sub-Areas'!$D:$D,'Sub-Areas'!$B:$B,H12)</f>
        <v>1820925</v>
      </c>
      <c r="L12" s="123">
        <f t="shared" si="1"/>
        <v>0.36322246047972873</v>
      </c>
      <c r="M12" s="124">
        <f t="shared" si="2"/>
        <v>3192325</v>
      </c>
      <c r="N12" s="124">
        <f t="shared" si="3"/>
        <v>5013250</v>
      </c>
      <c r="O12" s="123">
        <f t="shared" si="4"/>
        <v>1</v>
      </c>
      <c r="P12" s="118" t="str">
        <f t="shared" si="5"/>
        <v>Significant</v>
      </c>
      <c r="Q12" s="125" t="str">
        <f t="shared" si="6"/>
        <v>-</v>
      </c>
      <c r="S12" s="93" t="s">
        <v>581</v>
      </c>
      <c r="T12" s="73" t="s">
        <v>574</v>
      </c>
      <c r="U12" s="97" t="s">
        <v>178</v>
      </c>
      <c r="V12" s="136">
        <f>SUMIFS(Products!$H:$H,Products!$B:$B,TPG!U12)</f>
        <v>1769954</v>
      </c>
      <c r="W12" s="137">
        <f t="shared" si="7"/>
        <v>40</v>
      </c>
      <c r="X12" s="97" t="s">
        <v>160</v>
      </c>
      <c r="Y12" s="106">
        <f t="shared" si="8"/>
        <v>100</v>
      </c>
      <c r="Z12" s="106">
        <v>50</v>
      </c>
      <c r="AA12" s="106">
        <f t="shared" si="19"/>
        <v>50</v>
      </c>
      <c r="AB12" s="416">
        <v>0</v>
      </c>
      <c r="AC12" s="107">
        <f t="shared" si="20"/>
        <v>100</v>
      </c>
      <c r="AE12" s="60" t="s">
        <v>573</v>
      </c>
      <c r="AF12" s="75">
        <v>1</v>
      </c>
      <c r="AG12" s="46" t="s">
        <v>103</v>
      </c>
      <c r="AH12" s="131" t="s">
        <v>349</v>
      </c>
      <c r="AI12" s="135">
        <f>IFERROR(INDEX('3.4-3.8 Map'!$CQ$5:$CT$74,MATCH(AH12,'3.4-3.8 Map'!AreaNames,0),MATCH($C$4,'3.4-3.8 Map'!$CQ$4:$CT$4,0)),0)</f>
        <v>30</v>
      </c>
      <c r="AJ12" s="133" t="s">
        <v>163</v>
      </c>
      <c r="AK12" s="78" t="s">
        <v>398</v>
      </c>
      <c r="AL12" s="134">
        <f t="shared" si="9"/>
        <v>0</v>
      </c>
      <c r="AM12" s="446">
        <f t="shared" si="10"/>
        <v>30</v>
      </c>
      <c r="AN12" s="441">
        <f t="shared" si="11"/>
        <v>1</v>
      </c>
      <c r="AO12" s="454">
        <f>SUMIFS('Sub-Areas'!$D:$D,'Sub-Areas'!$B:$B,AH12)</f>
        <v>356235</v>
      </c>
      <c r="AP12" s="123">
        <f t="shared" si="12"/>
        <v>0.96008311637910126</v>
      </c>
      <c r="AQ12" s="124">
        <f t="shared" si="13"/>
        <v>11877</v>
      </c>
      <c r="AR12" s="124">
        <f t="shared" si="14"/>
        <v>368112</v>
      </c>
      <c r="AS12" s="433">
        <f t="shared" si="15"/>
        <v>0.99209262463414238</v>
      </c>
      <c r="AT12" s="118" t="str">
        <f t="shared" si="16"/>
        <v>Significant</v>
      </c>
      <c r="AU12" s="125">
        <f t="shared" si="17"/>
        <v>30</v>
      </c>
      <c r="AW12" s="70" t="s">
        <v>576</v>
      </c>
      <c r="AX12" s="73" t="s">
        <v>574</v>
      </c>
      <c r="AY12" s="95" t="s">
        <v>87</v>
      </c>
      <c r="AZ12" s="94">
        <f>SUMIFS(Products!$H:$H,Products!$B:$B,TPG!AY12)</f>
        <v>120000</v>
      </c>
      <c r="BA12" s="106">
        <f>SUMIFS($AU:$AU,$AG:$AG,TPG!AY12)</f>
        <v>40</v>
      </c>
      <c r="BB12" s="95" t="s">
        <v>73</v>
      </c>
      <c r="BC12" s="106">
        <f t="shared" si="18"/>
        <v>100</v>
      </c>
      <c r="BD12" s="106">
        <f>_xlfn.XLOOKUP(AY12,Products!$B:$B,Products!$E:$E)</f>
        <v>45</v>
      </c>
      <c r="BE12" s="106">
        <f t="shared" si="21"/>
        <v>45</v>
      </c>
      <c r="BF12" s="416">
        <v>0</v>
      </c>
      <c r="BG12" s="107">
        <f t="shared" si="22"/>
        <v>100</v>
      </c>
      <c r="BH12" s="43"/>
      <c r="BI12" s="43"/>
      <c r="BJ12" s="43"/>
      <c r="BK12" s="43"/>
    </row>
    <row r="13" spans="2:63" ht="16.5" customHeight="1" x14ac:dyDescent="0.25">
      <c r="E13" s="60" t="s">
        <v>571</v>
      </c>
      <c r="F13" s="75">
        <v>1</v>
      </c>
      <c r="G13" s="46" t="s">
        <v>47</v>
      </c>
      <c r="H13" s="55" t="s">
        <v>363</v>
      </c>
      <c r="I13" s="442">
        <f>IFERROR(INDEX('3.4-3.8 Map'!$CQ$5:$CT$74,MATCH(H13,'3.4-3.8 Map'!AreaNames,0),MATCH($C$4,'3.4-3.8 Map'!$CQ$4:$CT$4,0)),0)</f>
        <v>65</v>
      </c>
      <c r="J13" s="441">
        <f t="shared" si="0"/>
        <v>3</v>
      </c>
      <c r="K13" s="57">
        <f>SUMIFS('Sub-Areas'!$D:$D,'Sub-Areas'!$B:$B,H13)</f>
        <v>5268</v>
      </c>
      <c r="L13" s="123">
        <f t="shared" si="1"/>
        <v>1.0508153393507206E-3</v>
      </c>
      <c r="M13" s="124">
        <f t="shared" si="2"/>
        <v>5007982</v>
      </c>
      <c r="N13" s="124">
        <f t="shared" si="3"/>
        <v>5013250</v>
      </c>
      <c r="O13" s="123">
        <f t="shared" si="4"/>
        <v>1</v>
      </c>
      <c r="P13" s="118" t="str">
        <f t="shared" si="5"/>
        <v>Significant</v>
      </c>
      <c r="Q13" s="125" t="str">
        <f t="shared" si="6"/>
        <v>-</v>
      </c>
      <c r="S13" s="93" t="s">
        <v>580</v>
      </c>
      <c r="T13" s="73" t="s">
        <v>574</v>
      </c>
      <c r="U13" s="95" t="s">
        <v>163</v>
      </c>
      <c r="V13" s="136">
        <f>SUMIFS(Products!$H:$H,Products!$B:$B,TPG!U13)</f>
        <v>1555301</v>
      </c>
      <c r="W13" s="137">
        <f t="shared" si="7"/>
        <v>30</v>
      </c>
      <c r="X13" s="95" t="s">
        <v>182</v>
      </c>
      <c r="Y13" s="106">
        <f t="shared" si="8"/>
        <v>110</v>
      </c>
      <c r="Z13" s="106">
        <v>50</v>
      </c>
      <c r="AA13" s="106">
        <f t="shared" si="19"/>
        <v>50</v>
      </c>
      <c r="AB13" s="416">
        <v>0</v>
      </c>
      <c r="AC13" s="107">
        <f t="shared" si="20"/>
        <v>110</v>
      </c>
      <c r="AE13" s="60" t="s">
        <v>573</v>
      </c>
      <c r="AF13" s="75">
        <v>1</v>
      </c>
      <c r="AG13" s="46" t="s">
        <v>103</v>
      </c>
      <c r="AH13" s="131" t="s">
        <v>344</v>
      </c>
      <c r="AI13" s="135">
        <f>IFERROR(INDEX('3.4-3.8 Map'!$CQ$5:$CT$74,MATCH(AH13,'3.4-3.8 Map'!AreaNames,0),MATCH($C$4,'3.4-3.8 Map'!$CQ$4:$CT$4,0)),0)</f>
        <v>30</v>
      </c>
      <c r="AJ13" s="133" t="s">
        <v>163</v>
      </c>
      <c r="AK13" s="78" t="s">
        <v>182</v>
      </c>
      <c r="AL13" s="134">
        <f t="shared" si="9"/>
        <v>0</v>
      </c>
      <c r="AM13" s="446">
        <f t="shared" si="10"/>
        <v>30</v>
      </c>
      <c r="AN13" s="441">
        <f t="shared" si="11"/>
        <v>2</v>
      </c>
      <c r="AO13" s="454">
        <f>SUMIFS('Sub-Areas'!$D:$D,'Sub-Areas'!$B:$B,AH13)</f>
        <v>11877</v>
      </c>
      <c r="AP13" s="123">
        <f t="shared" si="12"/>
        <v>3.2009508255041154E-2</v>
      </c>
      <c r="AQ13" s="124">
        <f t="shared" si="13"/>
        <v>356235</v>
      </c>
      <c r="AR13" s="124">
        <f t="shared" si="14"/>
        <v>368112</v>
      </c>
      <c r="AS13" s="433">
        <f t="shared" si="15"/>
        <v>0.99209262463414238</v>
      </c>
      <c r="AT13" s="118" t="str">
        <f t="shared" si="16"/>
        <v>Significant</v>
      </c>
      <c r="AU13" s="125" t="str">
        <f t="shared" si="17"/>
        <v>-</v>
      </c>
      <c r="AW13" s="70" t="s">
        <v>576</v>
      </c>
      <c r="AX13" s="73" t="s">
        <v>574</v>
      </c>
      <c r="AY13" s="95" t="s">
        <v>134</v>
      </c>
      <c r="AZ13" s="94">
        <f>SUMIFS(Products!$H:$H,Products!$B:$B,TPG!AY13)</f>
        <v>664868</v>
      </c>
      <c r="BA13" s="106">
        <f>SUMIFS($AU:$AU,$AG:$AG,TPG!AY13)</f>
        <v>40</v>
      </c>
      <c r="BB13" s="97" t="s">
        <v>398</v>
      </c>
      <c r="BC13" s="106">
        <f t="shared" si="18"/>
        <v>100</v>
      </c>
      <c r="BD13" s="106">
        <f>_xlfn.XLOOKUP(AY13,Products!$B:$B,Products!$E:$E)</f>
        <v>35</v>
      </c>
      <c r="BE13" s="106">
        <f t="shared" si="21"/>
        <v>35</v>
      </c>
      <c r="BF13" s="416">
        <v>0</v>
      </c>
      <c r="BG13" s="107">
        <f t="shared" si="22"/>
        <v>100</v>
      </c>
      <c r="BH13" s="43"/>
      <c r="BI13" s="43"/>
      <c r="BJ13" s="43"/>
      <c r="BK13" s="43"/>
    </row>
    <row r="14" spans="2:63" ht="16.5" customHeight="1" x14ac:dyDescent="0.25">
      <c r="E14" s="60" t="s">
        <v>571</v>
      </c>
      <c r="F14" s="75">
        <v>1</v>
      </c>
      <c r="G14" s="46" t="s">
        <v>50</v>
      </c>
      <c r="H14" s="55" t="s">
        <v>316</v>
      </c>
      <c r="I14" s="442">
        <f>IFERROR(INDEX('3.4-3.8 Map'!$CQ$5:$CT$74,MATCH(H14,'3.4-3.8 Map'!AreaNames,0),MATCH($C$4,'3.4-3.8 Map'!$CQ$4:$CT$4,0)),0)</f>
        <v>95</v>
      </c>
      <c r="J14" s="441">
        <f t="shared" si="0"/>
        <v>1</v>
      </c>
      <c r="K14" s="57">
        <f>SUMIFS('Sub-Areas'!$D:$D,'Sub-Areas'!$B:$B,H14)</f>
        <v>1225241</v>
      </c>
      <c r="L14" s="123">
        <f t="shared" si="1"/>
        <v>0.57494978977400701</v>
      </c>
      <c r="M14" s="124">
        <f t="shared" si="2"/>
        <v>905799</v>
      </c>
      <c r="N14" s="124">
        <f t="shared" si="3"/>
        <v>2131040</v>
      </c>
      <c r="O14" s="123">
        <f t="shared" si="4"/>
        <v>1</v>
      </c>
      <c r="P14" s="118" t="str">
        <f t="shared" si="5"/>
        <v>Significant</v>
      </c>
      <c r="Q14" s="125">
        <f t="shared" si="6"/>
        <v>95</v>
      </c>
      <c r="S14" s="93" t="s">
        <v>581</v>
      </c>
      <c r="T14" s="73" t="s">
        <v>574</v>
      </c>
      <c r="U14" s="97" t="s">
        <v>182</v>
      </c>
      <c r="V14" s="136">
        <f>SUMIFS(Products!$H:$H,Products!$B:$B,TPG!U14)</f>
        <v>1199066</v>
      </c>
      <c r="W14" s="137">
        <f t="shared" si="7"/>
        <v>30</v>
      </c>
      <c r="X14" s="97" t="s">
        <v>163</v>
      </c>
      <c r="Y14" s="106">
        <f t="shared" si="8"/>
        <v>110</v>
      </c>
      <c r="Z14" s="106">
        <v>50</v>
      </c>
      <c r="AA14" s="106">
        <f t="shared" si="19"/>
        <v>50</v>
      </c>
      <c r="AB14" s="416">
        <v>0</v>
      </c>
      <c r="AC14" s="107">
        <f t="shared" si="20"/>
        <v>110</v>
      </c>
      <c r="AE14" s="60" t="s">
        <v>573</v>
      </c>
      <c r="AF14" s="75">
        <v>1</v>
      </c>
      <c r="AG14" s="46" t="s">
        <v>103</v>
      </c>
      <c r="AH14" s="131" t="s">
        <v>404</v>
      </c>
      <c r="AI14" s="135">
        <f>IFERROR(INDEX('3.4-3.8 Map'!$CQ$5:$CT$74,MATCH(AH14,'3.4-3.8 Map'!AreaNames,0),MATCH($C$4,'3.4-3.8 Map'!$CQ$4:$CT$4,0)),0)</f>
        <v>0</v>
      </c>
      <c r="AJ14" s="133" t="s">
        <v>398</v>
      </c>
      <c r="AK14" s="78" t="s">
        <v>398</v>
      </c>
      <c r="AL14" s="134">
        <f t="shared" si="9"/>
        <v>0</v>
      </c>
      <c r="AM14" s="446">
        <f t="shared" si="10"/>
        <v>0</v>
      </c>
      <c r="AN14" s="441">
        <f t="shared" si="11"/>
        <v>3</v>
      </c>
      <c r="AO14" s="454">
        <f>SUMIFS('Sub-Areas'!$D:$D,'Sub-Areas'!$B:$B,AH14)</f>
        <v>2934</v>
      </c>
      <c r="AP14" s="123">
        <f t="shared" si="12"/>
        <v>7.9073753658576024E-3</v>
      </c>
      <c r="AQ14" s="124">
        <f t="shared" si="13"/>
        <v>368112</v>
      </c>
      <c r="AR14" s="124">
        <f t="shared" si="14"/>
        <v>371046</v>
      </c>
      <c r="AS14" s="433">
        <f t="shared" si="15"/>
        <v>1</v>
      </c>
      <c r="AT14" s="118" t="str">
        <f t="shared" si="16"/>
        <v>Significant</v>
      </c>
      <c r="AU14" s="125" t="str">
        <f t="shared" si="17"/>
        <v>-</v>
      </c>
      <c r="AW14" s="93" t="s">
        <v>573</v>
      </c>
      <c r="AX14" s="73" t="s">
        <v>574</v>
      </c>
      <c r="AY14" s="95" t="s">
        <v>94</v>
      </c>
      <c r="AZ14" s="94">
        <f>SUMIFS(Products!$H:$H,Products!$B:$B,TPG!AY14)</f>
        <v>599423</v>
      </c>
      <c r="BA14" s="106">
        <f>SUMIFS($AU:$AU,$AG:$AG,TPG!AY14)</f>
        <v>40</v>
      </c>
      <c r="BB14" s="97" t="s">
        <v>122</v>
      </c>
      <c r="BC14" s="106">
        <f t="shared" si="18"/>
        <v>100</v>
      </c>
      <c r="BD14" s="106">
        <f>_xlfn.XLOOKUP(AY14,Products!$B:$B,Products!$E:$E)</f>
        <v>40</v>
      </c>
      <c r="BE14" s="106">
        <f t="shared" si="21"/>
        <v>40</v>
      </c>
      <c r="BF14" s="416">
        <v>0</v>
      </c>
      <c r="BG14" s="107">
        <f t="shared" si="22"/>
        <v>100</v>
      </c>
      <c r="BH14" s="43"/>
      <c r="BI14" s="43"/>
      <c r="BJ14" s="43"/>
      <c r="BK14" s="43"/>
    </row>
    <row r="15" spans="2:63" ht="16.5" customHeight="1" x14ac:dyDescent="0.25">
      <c r="E15" s="60" t="s">
        <v>571</v>
      </c>
      <c r="F15" s="75">
        <v>1</v>
      </c>
      <c r="G15" s="46" t="s">
        <v>50</v>
      </c>
      <c r="H15" s="55" t="s">
        <v>318</v>
      </c>
      <c r="I15" s="442">
        <f>IFERROR(INDEX('3.4-3.8 Map'!$CQ$5:$CT$74,MATCH(H15,'3.4-3.8 Map'!AreaNames,0),MATCH($C$4,'3.4-3.8 Map'!$CQ$4:$CT$4,0)),0)</f>
        <v>95</v>
      </c>
      <c r="J15" s="441">
        <f t="shared" si="0"/>
        <v>2</v>
      </c>
      <c r="K15" s="57">
        <f>SUMIFS('Sub-Areas'!$D:$D,'Sub-Areas'!$B:$B,H15)</f>
        <v>905799</v>
      </c>
      <c r="L15" s="123">
        <f t="shared" si="1"/>
        <v>0.42505021022599293</v>
      </c>
      <c r="M15" s="124">
        <f t="shared" si="2"/>
        <v>1225241</v>
      </c>
      <c r="N15" s="124">
        <f t="shared" si="3"/>
        <v>2131040</v>
      </c>
      <c r="O15" s="123">
        <f t="shared" si="4"/>
        <v>1</v>
      </c>
      <c r="P15" s="118" t="str">
        <f t="shared" si="5"/>
        <v>Significant</v>
      </c>
      <c r="Q15" s="125" t="str">
        <f t="shared" si="6"/>
        <v>-</v>
      </c>
      <c r="S15" s="93" t="s">
        <v>580</v>
      </c>
      <c r="T15" s="73" t="s">
        <v>574</v>
      </c>
      <c r="U15" s="95" t="s">
        <v>172</v>
      </c>
      <c r="V15" s="136">
        <f>SUMIFS(Products!$H:$H,Products!$B:$B,TPG!U15)</f>
        <v>384305</v>
      </c>
      <c r="W15" s="137">
        <f t="shared" si="7"/>
        <v>20</v>
      </c>
      <c r="X15" s="95" t="s">
        <v>188</v>
      </c>
      <c r="Y15" s="106">
        <f t="shared" si="8"/>
        <v>120</v>
      </c>
      <c r="Z15" s="106">
        <v>50</v>
      </c>
      <c r="AA15" s="106">
        <f t="shared" si="19"/>
        <v>50</v>
      </c>
      <c r="AB15" s="416">
        <v>0</v>
      </c>
      <c r="AC15" s="107">
        <f t="shared" si="20"/>
        <v>120</v>
      </c>
      <c r="AE15" s="61" t="s">
        <v>573</v>
      </c>
      <c r="AF15" s="153">
        <v>1</v>
      </c>
      <c r="AG15" s="47" t="s">
        <v>106</v>
      </c>
      <c r="AH15" s="154" t="s">
        <v>245</v>
      </c>
      <c r="AI15" s="158">
        <f>IFERROR(INDEX('3.4-3.8 Map'!$CQ$5:$CT$74,MATCH(AH15,'3.4-3.8 Map'!AreaNames,0),MATCH($C$4,'3.4-3.8 Map'!$CQ$4:$CT$4,0)),0)</f>
        <v>40</v>
      </c>
      <c r="AJ15" s="155" t="s">
        <v>169</v>
      </c>
      <c r="AK15" s="156" t="s">
        <v>398</v>
      </c>
      <c r="AL15" s="157">
        <f t="shared" si="9"/>
        <v>0</v>
      </c>
      <c r="AM15" s="448">
        <f t="shared" si="10"/>
        <v>40</v>
      </c>
      <c r="AN15" s="449">
        <f t="shared" si="11"/>
        <v>1</v>
      </c>
      <c r="AO15" s="453">
        <f>SUMIFS('Sub-Areas'!$D:$D,'Sub-Areas'!$B:$B,AH15)</f>
        <v>132499</v>
      </c>
      <c r="AP15" s="159">
        <f t="shared" si="12"/>
        <v>1</v>
      </c>
      <c r="AQ15" s="161">
        <f t="shared" si="13"/>
        <v>0</v>
      </c>
      <c r="AR15" s="161">
        <f t="shared" si="14"/>
        <v>132499</v>
      </c>
      <c r="AS15" s="435">
        <f t="shared" si="15"/>
        <v>1</v>
      </c>
      <c r="AT15" s="160" t="str">
        <f t="shared" si="16"/>
        <v>Significant</v>
      </c>
      <c r="AU15" s="162">
        <f t="shared" si="17"/>
        <v>40</v>
      </c>
      <c r="AW15" s="70" t="s">
        <v>576</v>
      </c>
      <c r="AX15" s="73" t="s">
        <v>574</v>
      </c>
      <c r="AY15" s="95" t="s">
        <v>122</v>
      </c>
      <c r="AZ15" s="94">
        <f>SUMIFS(Products!$H:$H,Products!$B:$B,TPG!AY15)</f>
        <v>599423</v>
      </c>
      <c r="BA15" s="106">
        <f>SUMIFS($AU:$AU,$AG:$AG,TPG!AY15)</f>
        <v>40</v>
      </c>
      <c r="BB15" s="95" t="s">
        <v>94</v>
      </c>
      <c r="BC15" s="106">
        <f t="shared" si="18"/>
        <v>100</v>
      </c>
      <c r="BD15" s="106">
        <f>_xlfn.XLOOKUP(AY15,Products!$B:$B,Products!$E:$E)</f>
        <v>65</v>
      </c>
      <c r="BE15" s="106">
        <f t="shared" si="21"/>
        <v>65</v>
      </c>
      <c r="BF15" s="416">
        <v>0</v>
      </c>
      <c r="BG15" s="107">
        <f t="shared" si="22"/>
        <v>100</v>
      </c>
      <c r="BH15" s="43"/>
      <c r="BI15" s="43"/>
      <c r="BJ15" s="43"/>
      <c r="BK15" s="43"/>
    </row>
    <row r="16" spans="2:63" ht="16.5" customHeight="1" x14ac:dyDescent="0.25">
      <c r="E16" s="60" t="s">
        <v>571</v>
      </c>
      <c r="F16" s="75">
        <v>1</v>
      </c>
      <c r="G16" s="46" t="s">
        <v>53</v>
      </c>
      <c r="H16" s="55" t="s">
        <v>320</v>
      </c>
      <c r="I16" s="442">
        <f>IFERROR(INDEX('3.4-3.8 Map'!$CQ$5:$CT$74,MATCH(H16,'3.4-3.8 Map'!AreaNames,0),MATCH($C$4,'3.4-3.8 Map'!$CQ$4:$CT$4,0)),0)</f>
        <v>65</v>
      </c>
      <c r="J16" s="441">
        <f t="shared" si="0"/>
        <v>1</v>
      </c>
      <c r="K16" s="57">
        <f>SUMIFS('Sub-Areas'!$D:$D,'Sub-Areas'!$B:$B,H16)</f>
        <v>4050472</v>
      </c>
      <c r="L16" s="123">
        <f t="shared" si="1"/>
        <v>0.71420168256887984</v>
      </c>
      <c r="M16" s="124">
        <f t="shared" si="2"/>
        <v>1620856</v>
      </c>
      <c r="N16" s="124">
        <f t="shared" si="3"/>
        <v>5671328</v>
      </c>
      <c r="O16" s="123">
        <f t="shared" si="4"/>
        <v>1</v>
      </c>
      <c r="P16" s="118" t="str">
        <f t="shared" si="5"/>
        <v>Significant</v>
      </c>
      <c r="Q16" s="125">
        <f t="shared" si="6"/>
        <v>65</v>
      </c>
      <c r="S16" s="93" t="s">
        <v>581</v>
      </c>
      <c r="T16" s="73" t="s">
        <v>574</v>
      </c>
      <c r="U16" s="97" t="s">
        <v>188</v>
      </c>
      <c r="V16" s="136">
        <f>SUMIFS(Products!$H:$H,Products!$B:$B,TPG!U16)</f>
        <v>217922</v>
      </c>
      <c r="W16" s="137">
        <f t="shared" si="7"/>
        <v>20</v>
      </c>
      <c r="X16" s="97" t="s">
        <v>172</v>
      </c>
      <c r="Y16" s="106">
        <f t="shared" si="8"/>
        <v>120</v>
      </c>
      <c r="Z16" s="106">
        <v>50</v>
      </c>
      <c r="AA16" s="106">
        <f t="shared" si="19"/>
        <v>50</v>
      </c>
      <c r="AB16" s="416">
        <v>0</v>
      </c>
      <c r="AC16" s="107">
        <f t="shared" si="20"/>
        <v>120</v>
      </c>
      <c r="AE16" s="60" t="s">
        <v>573</v>
      </c>
      <c r="AF16" s="75">
        <v>1</v>
      </c>
      <c r="AG16" s="46" t="s">
        <v>109</v>
      </c>
      <c r="AH16" s="131" t="s">
        <v>249</v>
      </c>
      <c r="AI16" s="135">
        <f>IFERROR(INDEX('3.4-3.8 Map'!$CQ$5:$CT$74,MATCH(AH16,'3.4-3.8 Map'!AreaNames,0),MATCH($C$4,'3.4-3.8 Map'!$CQ$4:$CT$4,0)),0)</f>
        <v>40</v>
      </c>
      <c r="AJ16" s="133" t="s">
        <v>166</v>
      </c>
      <c r="AK16" s="78" t="s">
        <v>398</v>
      </c>
      <c r="AL16" s="134">
        <f t="shared" si="9"/>
        <v>0</v>
      </c>
      <c r="AM16" s="446">
        <f t="shared" si="10"/>
        <v>40</v>
      </c>
      <c r="AN16" s="441">
        <f t="shared" si="11"/>
        <v>1</v>
      </c>
      <c r="AO16" s="454">
        <f>SUMIFS('Sub-Areas'!$D:$D,'Sub-Areas'!$B:$B,AH16)</f>
        <v>369175</v>
      </c>
      <c r="AP16" s="123">
        <f t="shared" si="12"/>
        <v>1</v>
      </c>
      <c r="AQ16" s="124">
        <f t="shared" si="13"/>
        <v>0</v>
      </c>
      <c r="AR16" s="124">
        <f t="shared" si="14"/>
        <v>369175</v>
      </c>
      <c r="AS16" s="433">
        <f t="shared" si="15"/>
        <v>1</v>
      </c>
      <c r="AT16" s="118" t="str">
        <f t="shared" si="16"/>
        <v>Significant</v>
      </c>
      <c r="AU16" s="125">
        <f t="shared" si="17"/>
        <v>40</v>
      </c>
      <c r="AW16" s="93" t="s">
        <v>573</v>
      </c>
      <c r="AX16" s="73" t="s">
        <v>574</v>
      </c>
      <c r="AY16" s="95" t="s">
        <v>103</v>
      </c>
      <c r="AZ16" s="94">
        <f>SUMIFS(Products!$H:$H,Products!$B:$B,TPG!AY16)</f>
        <v>371046</v>
      </c>
      <c r="BA16" s="106">
        <f>SUMIFS($AU:$AU,$AG:$AG,TPG!AY16)</f>
        <v>30</v>
      </c>
      <c r="BB16" s="95" t="s">
        <v>124</v>
      </c>
      <c r="BC16" s="137">
        <f t="shared" si="18"/>
        <v>110</v>
      </c>
      <c r="BD16" s="106">
        <f>_xlfn.XLOOKUP(AY16,Products!$B:$B,Products!$E:$E)</f>
        <v>40</v>
      </c>
      <c r="BE16" s="106">
        <f t="shared" si="21"/>
        <v>40</v>
      </c>
      <c r="BF16" s="416">
        <v>0</v>
      </c>
      <c r="BG16" s="107">
        <f t="shared" si="22"/>
        <v>110</v>
      </c>
      <c r="BH16" s="43"/>
      <c r="BI16" s="43"/>
      <c r="BJ16" s="43"/>
      <c r="BK16" s="43"/>
    </row>
    <row r="17" spans="5:63" ht="16.5" customHeight="1" x14ac:dyDescent="0.25">
      <c r="E17" s="60" t="s">
        <v>571</v>
      </c>
      <c r="F17" s="75">
        <v>1</v>
      </c>
      <c r="G17" s="46" t="s">
        <v>53</v>
      </c>
      <c r="H17" s="55" t="s">
        <v>326</v>
      </c>
      <c r="I17" s="442">
        <f>IFERROR(INDEX('3.4-3.8 Map'!$CQ$5:$CT$74,MATCH(H17,'3.4-3.8 Map'!AreaNames,0),MATCH($C$4,'3.4-3.8 Map'!$CQ$4:$CT$4,0)),0)</f>
        <v>65</v>
      </c>
      <c r="J17" s="441">
        <f t="shared" si="0"/>
        <v>2</v>
      </c>
      <c r="K17" s="57">
        <f>SUMIFS('Sub-Areas'!$D:$D,'Sub-Areas'!$B:$B,H17)</f>
        <v>1437987</v>
      </c>
      <c r="L17" s="123">
        <f t="shared" si="1"/>
        <v>0.25355384135779135</v>
      </c>
      <c r="M17" s="124">
        <f t="shared" si="2"/>
        <v>4233341</v>
      </c>
      <c r="N17" s="124">
        <f t="shared" si="3"/>
        <v>5671328</v>
      </c>
      <c r="O17" s="123">
        <f t="shared" si="4"/>
        <v>1</v>
      </c>
      <c r="P17" s="118" t="str">
        <f t="shared" si="5"/>
        <v>Significant</v>
      </c>
      <c r="Q17" s="125" t="str">
        <f t="shared" si="6"/>
        <v>-</v>
      </c>
      <c r="S17" s="93" t="s">
        <v>580</v>
      </c>
      <c r="T17" s="73" t="s">
        <v>572</v>
      </c>
      <c r="U17" s="95" t="s">
        <v>169</v>
      </c>
      <c r="V17" s="136">
        <f>SUMIFS(Products!$H:$H,Products!$B:$B,TPG!U17)</f>
        <v>556247</v>
      </c>
      <c r="W17" s="137">
        <f t="shared" si="7"/>
        <v>40</v>
      </c>
      <c r="X17" s="95" t="s">
        <v>56</v>
      </c>
      <c r="Y17" s="106">
        <f t="shared" si="8"/>
        <v>100</v>
      </c>
      <c r="Z17" s="106">
        <v>50</v>
      </c>
      <c r="AA17" s="106">
        <f t="shared" si="19"/>
        <v>50</v>
      </c>
      <c r="AB17" s="416">
        <v>0</v>
      </c>
      <c r="AC17" s="107">
        <f t="shared" si="20"/>
        <v>100</v>
      </c>
      <c r="AE17" s="60" t="s">
        <v>573</v>
      </c>
      <c r="AF17" s="75">
        <v>1</v>
      </c>
      <c r="AG17" s="46" t="s">
        <v>112</v>
      </c>
      <c r="AH17" s="131" t="s">
        <v>253</v>
      </c>
      <c r="AI17" s="135">
        <f>IFERROR(INDEX('3.4-3.8 Map'!$CQ$5:$CT$74,MATCH(AH17,'3.4-3.8 Map'!AreaNames,0),MATCH($C$4,'3.4-3.8 Map'!$CQ$4:$CT$4,0)),0)</f>
        <v>45</v>
      </c>
      <c r="AJ17" s="133" t="s">
        <v>175</v>
      </c>
      <c r="AK17" s="78" t="s">
        <v>398</v>
      </c>
      <c r="AL17" s="134">
        <f t="shared" si="9"/>
        <v>0</v>
      </c>
      <c r="AM17" s="446">
        <f t="shared" si="10"/>
        <v>45</v>
      </c>
      <c r="AN17" s="441">
        <f t="shared" si="11"/>
        <v>1</v>
      </c>
      <c r="AO17" s="454">
        <f>SUMIFS('Sub-Areas'!$D:$D,'Sub-Areas'!$B:$B,AH17)</f>
        <v>90436</v>
      </c>
      <c r="AP17" s="123">
        <f t="shared" si="12"/>
        <v>1</v>
      </c>
      <c r="AQ17" s="124">
        <f t="shared" si="13"/>
        <v>0</v>
      </c>
      <c r="AR17" s="124">
        <f t="shared" si="14"/>
        <v>90436</v>
      </c>
      <c r="AS17" s="433">
        <f t="shared" si="15"/>
        <v>1</v>
      </c>
      <c r="AT17" s="118" t="str">
        <f t="shared" si="16"/>
        <v>Significant</v>
      </c>
      <c r="AU17" s="125">
        <f t="shared" si="17"/>
        <v>45</v>
      </c>
      <c r="AW17" s="70" t="s">
        <v>576</v>
      </c>
      <c r="AX17" s="73" t="s">
        <v>574</v>
      </c>
      <c r="AY17" s="95" t="s">
        <v>124</v>
      </c>
      <c r="AZ17" s="94">
        <f>SUMIFS(Products!$H:$H,Products!$B:$B,TPG!AY17)</f>
        <v>371046</v>
      </c>
      <c r="BA17" s="106">
        <f>SUMIFS($AU:$AU,$AG:$AG,TPG!AY17)</f>
        <v>30</v>
      </c>
      <c r="BB17" s="95" t="s">
        <v>103</v>
      </c>
      <c r="BC17" s="137">
        <f t="shared" si="18"/>
        <v>110</v>
      </c>
      <c r="BD17" s="106">
        <f>_xlfn.XLOOKUP(AY17,Products!$B:$B,Products!$E:$E)</f>
        <v>65</v>
      </c>
      <c r="BE17" s="106">
        <f t="shared" si="21"/>
        <v>65</v>
      </c>
      <c r="BF17" s="416">
        <v>0</v>
      </c>
      <c r="BG17" s="107">
        <f t="shared" si="22"/>
        <v>110</v>
      </c>
      <c r="BH17" s="43"/>
      <c r="BI17" s="43"/>
      <c r="BJ17" s="43"/>
      <c r="BK17" s="43"/>
    </row>
    <row r="18" spans="5:63" ht="16.5" customHeight="1" x14ac:dyDescent="0.25">
      <c r="E18" s="60" t="s">
        <v>571</v>
      </c>
      <c r="F18" s="75">
        <v>1</v>
      </c>
      <c r="G18" s="46" t="s">
        <v>53</v>
      </c>
      <c r="H18" s="55" t="s">
        <v>324</v>
      </c>
      <c r="I18" s="442">
        <f>IFERROR(INDEX('3.4-3.8 Map'!$CQ$5:$CT$74,MATCH(H18,'3.4-3.8 Map'!AreaNames,0),MATCH($C$4,'3.4-3.8 Map'!$CQ$4:$CT$4,0)),0)</f>
        <v>65</v>
      </c>
      <c r="J18" s="441">
        <f t="shared" si="0"/>
        <v>3</v>
      </c>
      <c r="K18" s="57">
        <f>SUMIFS('Sub-Areas'!$D:$D,'Sub-Areas'!$B:$B,H18)</f>
        <v>182869</v>
      </c>
      <c r="L18" s="123">
        <f t="shared" si="1"/>
        <v>3.2244476073328858E-2</v>
      </c>
      <c r="M18" s="124">
        <f t="shared" si="2"/>
        <v>5488459</v>
      </c>
      <c r="N18" s="124">
        <f t="shared" si="3"/>
        <v>5671328</v>
      </c>
      <c r="O18" s="123">
        <f t="shared" si="4"/>
        <v>1</v>
      </c>
      <c r="P18" s="118" t="str">
        <f t="shared" si="5"/>
        <v>Significant</v>
      </c>
      <c r="Q18" s="125" t="str">
        <f t="shared" si="6"/>
        <v>-</v>
      </c>
      <c r="S18" s="93" t="s">
        <v>581</v>
      </c>
      <c r="T18" s="73" t="s">
        <v>572</v>
      </c>
      <c r="U18" s="97" t="s">
        <v>56</v>
      </c>
      <c r="V18" s="136">
        <f>SUMIFS(Products!$H:$H,Products!$B:$B,TPG!U18)</f>
        <v>283263</v>
      </c>
      <c r="W18" s="137">
        <f t="shared" si="7"/>
        <v>40</v>
      </c>
      <c r="X18" s="97" t="s">
        <v>169</v>
      </c>
      <c r="Y18" s="106">
        <f t="shared" si="8"/>
        <v>100</v>
      </c>
      <c r="Z18" s="106">
        <v>50</v>
      </c>
      <c r="AA18" s="106">
        <f t="shared" si="19"/>
        <v>50</v>
      </c>
      <c r="AB18" s="416">
        <v>0</v>
      </c>
      <c r="AC18" s="107">
        <f t="shared" si="20"/>
        <v>100</v>
      </c>
      <c r="AE18" s="61" t="s">
        <v>573</v>
      </c>
      <c r="AF18" s="153">
        <v>1</v>
      </c>
      <c r="AG18" s="47" t="s">
        <v>115</v>
      </c>
      <c r="AH18" s="154" t="s">
        <v>90</v>
      </c>
      <c r="AI18" s="158">
        <f>IFERROR(INDEX('3.4-3.8 Map'!$CQ$5:$CT$74,MATCH(AH18,'3.4-3.8 Map'!AreaNames,0),MATCH($C$4,'3.4-3.8 Map'!$CQ$4:$CT$4,0)),0)</f>
        <v>40</v>
      </c>
      <c r="AJ18" s="155" t="s">
        <v>157</v>
      </c>
      <c r="AK18" s="156" t="s">
        <v>398</v>
      </c>
      <c r="AL18" s="157">
        <f t="shared" si="9"/>
        <v>0</v>
      </c>
      <c r="AM18" s="448">
        <f t="shared" si="10"/>
        <v>40</v>
      </c>
      <c r="AN18" s="449">
        <f t="shared" si="11"/>
        <v>1</v>
      </c>
      <c r="AO18" s="453">
        <f>SUMIFS('Sub-Areas'!$D:$D,'Sub-Areas'!$B:$B,AH18)</f>
        <v>193137</v>
      </c>
      <c r="AP18" s="159">
        <f t="shared" si="12"/>
        <v>1</v>
      </c>
      <c r="AQ18" s="161">
        <f t="shared" si="13"/>
        <v>0</v>
      </c>
      <c r="AR18" s="161">
        <f t="shared" si="14"/>
        <v>193137</v>
      </c>
      <c r="AS18" s="435">
        <f t="shared" si="15"/>
        <v>1</v>
      </c>
      <c r="AT18" s="160" t="str">
        <f t="shared" si="16"/>
        <v>Significant</v>
      </c>
      <c r="AU18" s="162">
        <f t="shared" si="17"/>
        <v>40</v>
      </c>
      <c r="AW18" s="70" t="s">
        <v>576</v>
      </c>
      <c r="AX18" s="73" t="s">
        <v>574</v>
      </c>
      <c r="AY18" s="95" t="s">
        <v>138</v>
      </c>
      <c r="AZ18" s="94">
        <f>SUMIFS(Products!$H:$H,Products!$B:$B,TPG!AY18)</f>
        <v>655367</v>
      </c>
      <c r="BA18" s="106">
        <f>SUMIFS($AU:$AU,$AG:$AG,TPG!AY18)</f>
        <v>30</v>
      </c>
      <c r="BB18" s="95" t="s">
        <v>398</v>
      </c>
      <c r="BC18" s="106">
        <f t="shared" si="18"/>
        <v>110</v>
      </c>
      <c r="BD18" s="106">
        <f>_xlfn.XLOOKUP(AY18,Products!$B:$B,Products!$E:$E)</f>
        <v>35</v>
      </c>
      <c r="BE18" s="106">
        <f t="shared" si="21"/>
        <v>35</v>
      </c>
      <c r="BF18" s="416">
        <v>0</v>
      </c>
      <c r="BG18" s="107">
        <f t="shared" si="22"/>
        <v>110</v>
      </c>
      <c r="BH18" s="43"/>
      <c r="BI18" s="43"/>
      <c r="BJ18" s="43"/>
      <c r="BK18" s="43"/>
    </row>
    <row r="19" spans="5:63" ht="16.5" customHeight="1" x14ac:dyDescent="0.25">
      <c r="E19" s="60" t="s">
        <v>580</v>
      </c>
      <c r="F19" s="75">
        <v>2</v>
      </c>
      <c r="G19" s="46" t="s">
        <v>157</v>
      </c>
      <c r="H19" s="55" t="s">
        <v>356</v>
      </c>
      <c r="I19" s="442">
        <f>IFERROR(INDEX('3.4-3.8 Map'!$CQ$5:$CT$74,MATCH(H19,'3.4-3.8 Map'!AreaNames,0),MATCH($C$4,'3.4-3.8 Map'!$CQ$4:$CT$4,0)),0)</f>
        <v>40</v>
      </c>
      <c r="J19" s="441">
        <f t="shared" si="0"/>
        <v>1</v>
      </c>
      <c r="K19" s="57">
        <f>SUMIFS('Sub-Areas'!$D:$D,'Sub-Areas'!$B:$B,H19)</f>
        <v>324919</v>
      </c>
      <c r="L19" s="123">
        <f t="shared" si="1"/>
        <v>0.50923273192321672</v>
      </c>
      <c r="M19" s="124">
        <f t="shared" si="2"/>
        <v>313137</v>
      </c>
      <c r="N19" s="124">
        <f t="shared" si="3"/>
        <v>638056</v>
      </c>
      <c r="O19" s="123">
        <f t="shared" si="4"/>
        <v>1</v>
      </c>
      <c r="P19" s="118" t="str">
        <f t="shared" si="5"/>
        <v>Significant</v>
      </c>
      <c r="Q19" s="125">
        <f t="shared" si="6"/>
        <v>40</v>
      </c>
      <c r="S19" s="93" t="s">
        <v>580</v>
      </c>
      <c r="T19" s="73" t="s">
        <v>574</v>
      </c>
      <c r="U19" s="95" t="s">
        <v>166</v>
      </c>
      <c r="V19" s="136">
        <f>SUMIFS(Products!$H:$H,Products!$B:$B,TPG!U19)</f>
        <v>1603357</v>
      </c>
      <c r="W19" s="137">
        <f t="shared" si="7"/>
        <v>40</v>
      </c>
      <c r="X19" s="95" t="s">
        <v>185</v>
      </c>
      <c r="Y19" s="106">
        <f t="shared" si="8"/>
        <v>100</v>
      </c>
      <c r="Z19" s="106">
        <v>50</v>
      </c>
      <c r="AA19" s="106">
        <f t="shared" si="19"/>
        <v>50</v>
      </c>
      <c r="AB19" s="416">
        <v>0</v>
      </c>
      <c r="AC19" s="107">
        <f t="shared" si="20"/>
        <v>100</v>
      </c>
      <c r="AE19" s="127" t="s">
        <v>576</v>
      </c>
      <c r="AF19" s="118">
        <v>2</v>
      </c>
      <c r="AG19" s="46" t="s">
        <v>80</v>
      </c>
      <c r="AH19" s="131" t="s">
        <v>196</v>
      </c>
      <c r="AI19" s="135">
        <f>IFERROR(INDEX('3.4-3.8 Map'!$CQ$5:$CT$74,MATCH(AH19,'3.4-3.8 Map'!AreaNames,0),MATCH($C$4,'3.4-3.8 Map'!$CQ$4:$CT$4,0)),0)</f>
        <v>40</v>
      </c>
      <c r="AJ19" s="133" t="s">
        <v>166</v>
      </c>
      <c r="AK19" s="78" t="s">
        <v>398</v>
      </c>
      <c r="AL19" s="134">
        <f t="shared" si="9"/>
        <v>0</v>
      </c>
      <c r="AM19" s="446">
        <f t="shared" si="10"/>
        <v>40</v>
      </c>
      <c r="AN19" s="441">
        <f t="shared" si="11"/>
        <v>1</v>
      </c>
      <c r="AO19" s="454">
        <f>SUMIFS('Sub-Areas'!$D:$D,'Sub-Areas'!$B:$B,AH19)</f>
        <v>124113</v>
      </c>
      <c r="AP19" s="123">
        <f t="shared" si="12"/>
        <v>1</v>
      </c>
      <c r="AQ19" s="124">
        <f t="shared" si="13"/>
        <v>0</v>
      </c>
      <c r="AR19" s="124">
        <f t="shared" si="14"/>
        <v>124113</v>
      </c>
      <c r="AS19" s="433">
        <f t="shared" si="15"/>
        <v>1</v>
      </c>
      <c r="AT19" s="118" t="str">
        <f t="shared" si="16"/>
        <v>Significant</v>
      </c>
      <c r="AU19" s="125">
        <f t="shared" si="17"/>
        <v>40</v>
      </c>
      <c r="AW19" s="93" t="s">
        <v>573</v>
      </c>
      <c r="AX19" s="73" t="s">
        <v>574</v>
      </c>
      <c r="AY19" s="95" t="s">
        <v>60</v>
      </c>
      <c r="AZ19" s="94">
        <f>SUMIFS(Products!$H:$H,Products!$B:$B,TPG!AY19)</f>
        <v>124113</v>
      </c>
      <c r="BA19" s="106">
        <f>SUMIFS($AU:$AU,$AG:$AG,TPG!AY19)</f>
        <v>40</v>
      </c>
      <c r="BB19" s="95" t="s">
        <v>80</v>
      </c>
      <c r="BC19" s="106">
        <f t="shared" si="18"/>
        <v>100</v>
      </c>
      <c r="BD19" s="106">
        <f>_xlfn.XLOOKUP(AY19,Products!$B:$B,Products!$E:$E)</f>
        <v>25</v>
      </c>
      <c r="BE19" s="106">
        <f t="shared" si="21"/>
        <v>25</v>
      </c>
      <c r="BF19" s="416">
        <v>0</v>
      </c>
      <c r="BG19" s="107">
        <f t="shared" si="22"/>
        <v>100</v>
      </c>
      <c r="BH19" s="43"/>
      <c r="BI19" s="43"/>
      <c r="BJ19" s="43"/>
      <c r="BK19" s="43"/>
    </row>
    <row r="20" spans="5:63" ht="16.5" customHeight="1" x14ac:dyDescent="0.25">
      <c r="E20" s="60" t="s">
        <v>580</v>
      </c>
      <c r="F20" s="75">
        <v>2</v>
      </c>
      <c r="G20" s="46" t="s">
        <v>157</v>
      </c>
      <c r="H20" s="55" t="s">
        <v>90</v>
      </c>
      <c r="I20" s="440">
        <f>IFERROR(INDEX('3.4-3.8 Map'!$CQ$5:$CT$74,MATCH(H20,'3.4-3.8 Map'!AreaNames,0),MATCH($C$4,'3.4-3.8 Map'!$CQ$4:$CT$4,0)),0)</f>
        <v>40</v>
      </c>
      <c r="J20" s="441">
        <f t="shared" si="0"/>
        <v>2</v>
      </c>
      <c r="K20" s="57">
        <f>SUMIFS('Sub-Areas'!$D:$D,'Sub-Areas'!$B:$B,H20)</f>
        <v>193137</v>
      </c>
      <c r="L20" s="123">
        <f t="shared" si="1"/>
        <v>0.30269600160487481</v>
      </c>
      <c r="M20" s="124">
        <f t="shared" si="2"/>
        <v>444919</v>
      </c>
      <c r="N20" s="124">
        <f t="shared" si="3"/>
        <v>638056</v>
      </c>
      <c r="O20" s="123">
        <f t="shared" si="4"/>
        <v>1</v>
      </c>
      <c r="P20" s="118" t="str">
        <f t="shared" si="5"/>
        <v>Significant</v>
      </c>
      <c r="Q20" s="125" t="str">
        <f t="shared" si="6"/>
        <v>-</v>
      </c>
      <c r="S20" s="93" t="s">
        <v>581</v>
      </c>
      <c r="T20" s="73" t="s">
        <v>574</v>
      </c>
      <c r="U20" s="97" t="s">
        <v>185</v>
      </c>
      <c r="V20" s="136">
        <f>SUMIFS(Products!$H:$H,Products!$B:$B,TPG!U20)</f>
        <v>1109129</v>
      </c>
      <c r="W20" s="137">
        <f t="shared" si="7"/>
        <v>40</v>
      </c>
      <c r="X20" s="97" t="s">
        <v>166</v>
      </c>
      <c r="Y20" s="106">
        <f t="shared" si="8"/>
        <v>100</v>
      </c>
      <c r="Z20" s="106">
        <v>50</v>
      </c>
      <c r="AA20" s="106">
        <f t="shared" si="19"/>
        <v>50</v>
      </c>
      <c r="AB20" s="416">
        <v>0</v>
      </c>
      <c r="AC20" s="107">
        <f t="shared" si="20"/>
        <v>100</v>
      </c>
      <c r="AE20" s="163" t="s">
        <v>576</v>
      </c>
      <c r="AF20" s="160">
        <v>2</v>
      </c>
      <c r="AG20" s="47" t="s">
        <v>83</v>
      </c>
      <c r="AH20" s="154" t="s">
        <v>66</v>
      </c>
      <c r="AI20" s="158">
        <f>IFERROR(INDEX('3.4-3.8 Map'!$CQ$5:$CT$74,MATCH(AH20,'3.4-3.8 Map'!AreaNames,0),MATCH($C$4,'3.4-3.8 Map'!$CQ$4:$CT$4,0)),0)</f>
        <v>40</v>
      </c>
      <c r="AJ20" s="155" t="s">
        <v>153</v>
      </c>
      <c r="AK20" s="156" t="s">
        <v>398</v>
      </c>
      <c r="AL20" s="157">
        <f t="shared" si="9"/>
        <v>0</v>
      </c>
      <c r="AM20" s="448">
        <f t="shared" si="10"/>
        <v>40</v>
      </c>
      <c r="AN20" s="449">
        <f t="shared" si="11"/>
        <v>1</v>
      </c>
      <c r="AO20" s="453">
        <f>SUMIFS('Sub-Areas'!$D:$D,'Sub-Areas'!$B:$B,AH20)</f>
        <v>189926</v>
      </c>
      <c r="AP20" s="159">
        <f t="shared" si="12"/>
        <v>1</v>
      </c>
      <c r="AQ20" s="161">
        <f t="shared" si="13"/>
        <v>0</v>
      </c>
      <c r="AR20" s="161">
        <f t="shared" si="14"/>
        <v>189926</v>
      </c>
      <c r="AS20" s="435">
        <f t="shared" si="15"/>
        <v>1</v>
      </c>
      <c r="AT20" s="160" t="str">
        <f t="shared" si="16"/>
        <v>Significant</v>
      </c>
      <c r="AU20" s="162">
        <f t="shared" si="17"/>
        <v>40</v>
      </c>
      <c r="AW20" s="70" t="s">
        <v>576</v>
      </c>
      <c r="AX20" s="73" t="s">
        <v>574</v>
      </c>
      <c r="AY20" s="95" t="s">
        <v>80</v>
      </c>
      <c r="AZ20" s="94">
        <f>SUMIFS(Products!$H:$H,Products!$B:$B,TPG!AY20)</f>
        <v>124113</v>
      </c>
      <c r="BA20" s="106">
        <f>SUMIFS($AU:$AU,$AG:$AG,TPG!AY20)</f>
        <v>40</v>
      </c>
      <c r="BB20" s="95" t="s">
        <v>60</v>
      </c>
      <c r="BC20" s="106">
        <f t="shared" si="18"/>
        <v>100</v>
      </c>
      <c r="BD20" s="106">
        <f>_xlfn.XLOOKUP(AY20,Products!$B:$B,Products!$E:$E)</f>
        <v>45</v>
      </c>
      <c r="BE20" s="106">
        <f t="shared" si="21"/>
        <v>45</v>
      </c>
      <c r="BF20" s="416">
        <v>0</v>
      </c>
      <c r="BG20" s="107">
        <f t="shared" si="22"/>
        <v>100</v>
      </c>
      <c r="BH20" s="43"/>
      <c r="BI20" s="43"/>
      <c r="BJ20" s="43"/>
      <c r="BK20" s="43"/>
    </row>
    <row r="21" spans="5:63" ht="16.5" customHeight="1" x14ac:dyDescent="0.25">
      <c r="E21" s="60" t="s">
        <v>580</v>
      </c>
      <c r="F21" s="75">
        <v>2</v>
      </c>
      <c r="G21" s="46" t="s">
        <v>157</v>
      </c>
      <c r="H21" s="55" t="s">
        <v>74</v>
      </c>
      <c r="I21" s="442">
        <f>IFERROR(INDEX('3.4-3.8 Map'!$CQ$5:$CT$74,MATCH(H21,'3.4-3.8 Map'!AreaNames,0),MATCH($C$4,'3.4-3.8 Map'!$CQ$4:$CT$4,0)),0)</f>
        <v>40</v>
      </c>
      <c r="J21" s="441">
        <f t="shared" si="0"/>
        <v>3</v>
      </c>
      <c r="K21" s="57">
        <f>SUMIFS('Sub-Areas'!$D:$D,'Sub-Areas'!$B:$B,H21)</f>
        <v>120000</v>
      </c>
      <c r="L21" s="123">
        <f t="shared" si="1"/>
        <v>0.18807126647190842</v>
      </c>
      <c r="M21" s="124">
        <f t="shared" si="2"/>
        <v>518056</v>
      </c>
      <c r="N21" s="124">
        <f t="shared" si="3"/>
        <v>638056</v>
      </c>
      <c r="O21" s="123">
        <f t="shared" si="4"/>
        <v>1</v>
      </c>
      <c r="P21" s="118" t="str">
        <f t="shared" si="5"/>
        <v>Significant</v>
      </c>
      <c r="Q21" s="125" t="str">
        <f t="shared" si="6"/>
        <v>-</v>
      </c>
      <c r="S21" s="93" t="s">
        <v>580</v>
      </c>
      <c r="T21" s="73" t="s">
        <v>574</v>
      </c>
      <c r="U21" s="95" t="s">
        <v>175</v>
      </c>
      <c r="V21" s="136">
        <f>SUMIFS(Products!$H:$H,Products!$B:$B,TPG!U21)</f>
        <v>331911</v>
      </c>
      <c r="W21" s="137">
        <f t="shared" si="7"/>
        <v>45</v>
      </c>
      <c r="X21" s="95" t="s">
        <v>191</v>
      </c>
      <c r="Y21" s="106">
        <f t="shared" si="8"/>
        <v>95</v>
      </c>
      <c r="Z21" s="106">
        <v>50</v>
      </c>
      <c r="AA21" s="106">
        <f t="shared" si="19"/>
        <v>50</v>
      </c>
      <c r="AB21" s="416">
        <v>0</v>
      </c>
      <c r="AC21" s="107">
        <f t="shared" si="20"/>
        <v>95</v>
      </c>
      <c r="AE21" s="127" t="s">
        <v>576</v>
      </c>
      <c r="AF21" s="118">
        <v>2</v>
      </c>
      <c r="AG21" s="46" t="s">
        <v>92</v>
      </c>
      <c r="AH21" s="131" t="s">
        <v>58</v>
      </c>
      <c r="AI21" s="135">
        <f>IFERROR(INDEX('3.4-3.8 Map'!$CQ$5:$CT$74,MATCH(AH21,'3.4-3.8 Map'!AreaNames,0),MATCH($C$4,'3.4-3.8 Map'!$CQ$4:$CT$4,0)),0)</f>
        <v>40</v>
      </c>
      <c r="AJ21" s="133" t="s">
        <v>169</v>
      </c>
      <c r="AK21" s="78" t="s">
        <v>56</v>
      </c>
      <c r="AL21" s="134">
        <f t="shared" si="9"/>
        <v>0</v>
      </c>
      <c r="AM21" s="446">
        <f t="shared" si="10"/>
        <v>40</v>
      </c>
      <c r="AN21" s="441">
        <f t="shared" si="11"/>
        <v>1</v>
      </c>
      <c r="AO21" s="454">
        <f>SUMIFS('Sub-Areas'!$D:$D,'Sub-Areas'!$B:$B,AH21)</f>
        <v>283263</v>
      </c>
      <c r="AP21" s="123">
        <f t="shared" si="12"/>
        <v>1</v>
      </c>
      <c r="AQ21" s="124">
        <f t="shared" si="13"/>
        <v>0</v>
      </c>
      <c r="AR21" s="124">
        <f t="shared" si="14"/>
        <v>283263</v>
      </c>
      <c r="AS21" s="433">
        <f t="shared" si="15"/>
        <v>1</v>
      </c>
      <c r="AT21" s="118" t="str">
        <f t="shared" si="16"/>
        <v>Significant</v>
      </c>
      <c r="AU21" s="125">
        <f t="shared" si="17"/>
        <v>40</v>
      </c>
      <c r="AW21" s="93" t="s">
        <v>573</v>
      </c>
      <c r="AX21" s="73" t="s">
        <v>574</v>
      </c>
      <c r="AY21" s="95" t="s">
        <v>109</v>
      </c>
      <c r="AZ21" s="94">
        <f>SUMIFS(Products!$H:$H,Products!$B:$B,TPG!AY21)</f>
        <v>369175</v>
      </c>
      <c r="BA21" s="106">
        <f>SUMIFS($AU:$AU,$AG:$AG,TPG!AY21)</f>
        <v>40</v>
      </c>
      <c r="BB21" s="95" t="s">
        <v>126</v>
      </c>
      <c r="BC21" s="137">
        <f t="shared" si="18"/>
        <v>100</v>
      </c>
      <c r="BD21" s="106">
        <f>_xlfn.XLOOKUP(AY21,Products!$B:$B,Products!$E:$E)</f>
        <v>40</v>
      </c>
      <c r="BE21" s="106">
        <f t="shared" si="21"/>
        <v>40</v>
      </c>
      <c r="BF21" s="416">
        <v>0</v>
      </c>
      <c r="BG21" s="107">
        <f t="shared" si="22"/>
        <v>100</v>
      </c>
      <c r="BH21" s="43"/>
      <c r="BI21" s="43"/>
      <c r="BJ21" s="43"/>
      <c r="BK21" s="43"/>
    </row>
    <row r="22" spans="5:63" ht="16.5" customHeight="1" thickBot="1" x14ac:dyDescent="0.3">
      <c r="E22" s="60" t="s">
        <v>580</v>
      </c>
      <c r="F22" s="75">
        <v>2</v>
      </c>
      <c r="G22" s="46" t="s">
        <v>160</v>
      </c>
      <c r="H22" s="55" t="s">
        <v>212</v>
      </c>
      <c r="I22" s="442">
        <f>IFERROR(INDEX('3.4-3.8 Map'!$CQ$5:$CT$74,MATCH(H22,'3.4-3.8 Map'!AreaNames,0),MATCH($C$4,'3.4-3.8 Map'!$CQ$4:$CT$4,0)),0)</f>
        <v>40</v>
      </c>
      <c r="J22" s="441">
        <f t="shared" si="0"/>
        <v>1</v>
      </c>
      <c r="K22" s="57">
        <f>SUMIFS('Sub-Areas'!$D:$D,'Sub-Areas'!$B:$B,H22)</f>
        <v>664868</v>
      </c>
      <c r="L22" s="123">
        <f t="shared" si="1"/>
        <v>0.27482356131270219</v>
      </c>
      <c r="M22" s="124">
        <f t="shared" si="2"/>
        <v>1754386</v>
      </c>
      <c r="N22" s="124">
        <f t="shared" si="3"/>
        <v>2419254</v>
      </c>
      <c r="O22" s="123">
        <f t="shared" si="4"/>
        <v>1</v>
      </c>
      <c r="P22" s="118" t="str">
        <f t="shared" si="5"/>
        <v>Significant</v>
      </c>
      <c r="Q22" s="125">
        <f t="shared" si="6"/>
        <v>40</v>
      </c>
      <c r="S22" s="85" t="s">
        <v>581</v>
      </c>
      <c r="T22" s="109" t="s">
        <v>574</v>
      </c>
      <c r="U22" s="98" t="s">
        <v>191</v>
      </c>
      <c r="V22" s="110">
        <f>SUMIFS(Products!$H:$H,Products!$B:$B,TPG!U22)</f>
        <v>241475</v>
      </c>
      <c r="W22" s="111">
        <f t="shared" si="7"/>
        <v>45</v>
      </c>
      <c r="X22" s="98" t="s">
        <v>175</v>
      </c>
      <c r="Y22" s="112">
        <f t="shared" si="8"/>
        <v>95</v>
      </c>
      <c r="Z22" s="112">
        <v>50</v>
      </c>
      <c r="AA22" s="112">
        <f t="shared" si="19"/>
        <v>50</v>
      </c>
      <c r="AB22" s="417">
        <v>0</v>
      </c>
      <c r="AC22" s="113">
        <f t="shared" si="20"/>
        <v>95</v>
      </c>
      <c r="AE22" s="163" t="s">
        <v>576</v>
      </c>
      <c r="AF22" s="160">
        <v>2</v>
      </c>
      <c r="AG22" s="47" t="s">
        <v>85</v>
      </c>
      <c r="AH22" s="154" t="s">
        <v>71</v>
      </c>
      <c r="AI22" s="158">
        <f>IFERROR(INDEX('3.4-3.8 Map'!$CQ$5:$CT$74,MATCH(AH22,'3.4-3.8 Map'!AreaNames,0),MATCH($C$4,'3.4-3.8 Map'!$CQ$4:$CT$4,0)),0)</f>
        <v>40</v>
      </c>
      <c r="AJ22" s="155" t="s">
        <v>169</v>
      </c>
      <c r="AK22" s="156" t="s">
        <v>398</v>
      </c>
      <c r="AL22" s="157">
        <f t="shared" si="9"/>
        <v>0</v>
      </c>
      <c r="AM22" s="448">
        <f t="shared" si="10"/>
        <v>40</v>
      </c>
      <c r="AN22" s="449">
        <f t="shared" si="11"/>
        <v>1</v>
      </c>
      <c r="AO22" s="453">
        <f>SUMIFS('Sub-Areas'!$D:$D,'Sub-Areas'!$B:$B,AH22)</f>
        <v>139083</v>
      </c>
      <c r="AP22" s="159">
        <f t="shared" si="12"/>
        <v>1</v>
      </c>
      <c r="AQ22" s="161">
        <f t="shared" si="13"/>
        <v>0</v>
      </c>
      <c r="AR22" s="161">
        <f t="shared" si="14"/>
        <v>139083</v>
      </c>
      <c r="AS22" s="435">
        <f t="shared" si="15"/>
        <v>1</v>
      </c>
      <c r="AT22" s="160" t="str">
        <f t="shared" si="16"/>
        <v>Significant</v>
      </c>
      <c r="AU22" s="162">
        <f t="shared" si="17"/>
        <v>40</v>
      </c>
      <c r="AW22" s="70" t="s">
        <v>576</v>
      </c>
      <c r="AX22" s="73" t="s">
        <v>574</v>
      </c>
      <c r="AY22" s="95" t="s">
        <v>126</v>
      </c>
      <c r="AZ22" s="94">
        <f>SUMIFS(Products!$H:$H,Products!$B:$B,TPG!AY22)</f>
        <v>369175</v>
      </c>
      <c r="BA22" s="106">
        <f>SUMIFS($AU:$AU,$AG:$AG,TPG!AY22)</f>
        <v>40</v>
      </c>
      <c r="BB22" s="95" t="s">
        <v>109</v>
      </c>
      <c r="BC22" s="137">
        <f t="shared" si="18"/>
        <v>100</v>
      </c>
      <c r="BD22" s="106">
        <f>_xlfn.XLOOKUP(AY22,Products!$B:$B,Products!$E:$E)</f>
        <v>65</v>
      </c>
      <c r="BE22" s="106">
        <f t="shared" si="21"/>
        <v>65</v>
      </c>
      <c r="BF22" s="416">
        <v>0</v>
      </c>
      <c r="BG22" s="107">
        <f t="shared" si="22"/>
        <v>100</v>
      </c>
      <c r="BH22" s="43"/>
      <c r="BI22" s="43"/>
      <c r="BJ22" s="43"/>
      <c r="BK22" s="43"/>
    </row>
    <row r="23" spans="5:63" ht="16.5" customHeight="1" x14ac:dyDescent="0.25">
      <c r="E23" s="60" t="s">
        <v>580</v>
      </c>
      <c r="F23" s="75">
        <v>2</v>
      </c>
      <c r="G23" s="46" t="s">
        <v>160</v>
      </c>
      <c r="H23" s="55" t="s">
        <v>360</v>
      </c>
      <c r="I23" s="442">
        <f>IFERROR(INDEX('3.4-3.8 Map'!$CQ$5:$CT$74,MATCH(H23,'3.4-3.8 Map'!AreaNames,0),MATCH($C$4,'3.4-3.8 Map'!$CQ$4:$CT$4,0)),0)</f>
        <v>40</v>
      </c>
      <c r="J23" s="441">
        <f t="shared" si="0"/>
        <v>2</v>
      </c>
      <c r="K23" s="57">
        <f>SUMIFS('Sub-Areas'!$D:$D,'Sub-Areas'!$B:$B,H23)</f>
        <v>599423</v>
      </c>
      <c r="L23" s="123">
        <f t="shared" si="1"/>
        <v>0.24777183379669931</v>
      </c>
      <c r="M23" s="124">
        <f t="shared" si="2"/>
        <v>1819831</v>
      </c>
      <c r="N23" s="124">
        <f t="shared" si="3"/>
        <v>2419254</v>
      </c>
      <c r="O23" s="123">
        <f t="shared" si="4"/>
        <v>1</v>
      </c>
      <c r="P23" s="118" t="str">
        <f t="shared" si="5"/>
        <v>Significant</v>
      </c>
      <c r="Q23" s="125" t="str">
        <f t="shared" si="6"/>
        <v>-</v>
      </c>
      <c r="AE23" s="127" t="s">
        <v>576</v>
      </c>
      <c r="AF23" s="118">
        <v>2</v>
      </c>
      <c r="AG23" s="46" t="s">
        <v>138</v>
      </c>
      <c r="AH23" s="131" t="s">
        <v>334</v>
      </c>
      <c r="AI23" s="167">
        <f>IFERROR(INDEX('3.4-3.8 Map'!$CQ$5:$CT$74,MATCH(AH23,'3.4-3.8 Map'!AreaNames,0),MATCH($C$4,'3.4-3.8 Map'!$CQ$4:$CT$4,0)),0)</f>
        <v>95</v>
      </c>
      <c r="AJ23" s="164" t="s">
        <v>43</v>
      </c>
      <c r="AK23" s="165" t="s">
        <v>43</v>
      </c>
      <c r="AL23" s="166">
        <f t="shared" si="9"/>
        <v>0</v>
      </c>
      <c r="AM23" s="440">
        <f t="shared" si="10"/>
        <v>95</v>
      </c>
      <c r="AN23" s="441">
        <f t="shared" si="11"/>
        <v>1</v>
      </c>
      <c r="AO23" s="454">
        <f>SUMIFS('Sub-Areas'!$D:$D,'Sub-Areas'!$B:$B,AH23)</f>
        <v>96</v>
      </c>
      <c r="AP23" s="123">
        <f t="shared" si="12"/>
        <v>1.4648281039478643E-4</v>
      </c>
      <c r="AQ23" s="124">
        <f t="shared" si="13"/>
        <v>71</v>
      </c>
      <c r="AR23" s="124">
        <f t="shared" si="14"/>
        <v>167</v>
      </c>
      <c r="AS23" s="433">
        <f t="shared" si="15"/>
        <v>2.5481905558259721E-4</v>
      </c>
      <c r="AT23" s="118" t="str">
        <f t="shared" si="16"/>
        <v>Insignificant</v>
      </c>
      <c r="AU23" s="125" t="str">
        <f t="shared" si="17"/>
        <v>-</v>
      </c>
      <c r="AW23" s="70" t="s">
        <v>576</v>
      </c>
      <c r="AX23" s="73" t="s">
        <v>574</v>
      </c>
      <c r="AY23" s="95" t="s">
        <v>141</v>
      </c>
      <c r="AZ23" s="94">
        <f>SUMIFS(Products!$H:$H,Products!$B:$B,TPG!AY23)</f>
        <v>566982</v>
      </c>
      <c r="BA23" s="106">
        <f>SUMIFS($AU:$AU,$AG:$AG,TPG!AY23)</f>
        <v>40</v>
      </c>
      <c r="BB23" s="97" t="s">
        <v>398</v>
      </c>
      <c r="BC23" s="106">
        <f t="shared" si="18"/>
        <v>100</v>
      </c>
      <c r="BD23" s="106">
        <f>_xlfn.XLOOKUP(AY23,Products!$B:$B,Products!$E:$E)</f>
        <v>35</v>
      </c>
      <c r="BE23" s="106">
        <f t="shared" si="21"/>
        <v>35</v>
      </c>
      <c r="BF23" s="416">
        <v>0</v>
      </c>
      <c r="BG23" s="107">
        <f t="shared" si="22"/>
        <v>100</v>
      </c>
      <c r="BH23" s="43"/>
      <c r="BI23" s="43"/>
      <c r="BJ23" s="43"/>
      <c r="BK23" s="43"/>
    </row>
    <row r="24" spans="5:63" ht="16.5" customHeight="1" x14ac:dyDescent="0.25">
      <c r="E24" s="60" t="s">
        <v>580</v>
      </c>
      <c r="F24" s="75">
        <v>2</v>
      </c>
      <c r="G24" s="46" t="s">
        <v>160</v>
      </c>
      <c r="H24" s="55" t="s">
        <v>284</v>
      </c>
      <c r="I24" s="442">
        <f>IFERROR(INDEX('3.4-3.8 Map'!$CQ$5:$CT$74,MATCH(H24,'3.4-3.8 Map'!AreaNames,0),MATCH($C$4,'3.4-3.8 Map'!$CQ$4:$CT$4,0)),0)</f>
        <v>40</v>
      </c>
      <c r="J24" s="441">
        <f t="shared" si="0"/>
        <v>3</v>
      </c>
      <c r="K24" s="57">
        <f>SUMIFS('Sub-Areas'!$D:$D,'Sub-Areas'!$B:$B,H24)</f>
        <v>532579</v>
      </c>
      <c r="L24" s="123">
        <f t="shared" si="1"/>
        <v>0.22014182884475958</v>
      </c>
      <c r="M24" s="124">
        <f t="shared" si="2"/>
        <v>1886675</v>
      </c>
      <c r="N24" s="124">
        <f t="shared" si="3"/>
        <v>2419254</v>
      </c>
      <c r="O24" s="123">
        <f t="shared" si="4"/>
        <v>1</v>
      </c>
      <c r="P24" s="118" t="str">
        <f t="shared" si="5"/>
        <v>Significant</v>
      </c>
      <c r="Q24" s="125" t="str">
        <f t="shared" si="6"/>
        <v>-</v>
      </c>
      <c r="S24" s="76"/>
      <c r="T24" s="76"/>
      <c r="U24" s="76"/>
      <c r="V24" s="76"/>
      <c r="W24" s="76"/>
      <c r="X24" s="76"/>
      <c r="Y24" s="76"/>
      <c r="Z24" s="76"/>
      <c r="AA24" s="76"/>
      <c r="AB24" s="76"/>
      <c r="AC24" s="76"/>
      <c r="AE24" s="127" t="s">
        <v>576</v>
      </c>
      <c r="AF24" s="118">
        <v>2</v>
      </c>
      <c r="AG24" s="46" t="s">
        <v>138</v>
      </c>
      <c r="AH24" s="131" t="s">
        <v>337</v>
      </c>
      <c r="AI24" s="171">
        <f>IFERROR(INDEX('3.4-3.8 Map'!$CQ$5:$CT$74,MATCH(AH24,'3.4-3.8 Map'!AreaNames,0),MATCH($C$4,'3.4-3.8 Map'!$CQ$4:$CT$4,0)),0)</f>
        <v>95</v>
      </c>
      <c r="AJ24" s="168" t="s">
        <v>43</v>
      </c>
      <c r="AK24" s="169" t="s">
        <v>43</v>
      </c>
      <c r="AL24" s="170">
        <f t="shared" si="9"/>
        <v>0</v>
      </c>
      <c r="AM24" s="442">
        <f t="shared" si="10"/>
        <v>95</v>
      </c>
      <c r="AN24" s="441">
        <f t="shared" si="11"/>
        <v>2</v>
      </c>
      <c r="AO24" s="454">
        <f>SUMIFS('Sub-Areas'!$D:$D,'Sub-Areas'!$B:$B,AH24)</f>
        <v>71</v>
      </c>
      <c r="AP24" s="123">
        <f t="shared" si="12"/>
        <v>1.083362451878108E-4</v>
      </c>
      <c r="AQ24" s="124">
        <f t="shared" si="13"/>
        <v>96</v>
      </c>
      <c r="AR24" s="124">
        <f t="shared" si="14"/>
        <v>167</v>
      </c>
      <c r="AS24" s="433">
        <f t="shared" si="15"/>
        <v>2.5481905558259721E-4</v>
      </c>
      <c r="AT24" s="118" t="str">
        <f t="shared" si="16"/>
        <v>Insignificant</v>
      </c>
      <c r="AU24" s="125" t="str">
        <f t="shared" si="17"/>
        <v>-</v>
      </c>
      <c r="AW24" s="93" t="s">
        <v>573</v>
      </c>
      <c r="AX24" s="73" t="s">
        <v>572</v>
      </c>
      <c r="AY24" s="95" t="s">
        <v>68</v>
      </c>
      <c r="AZ24" s="94">
        <f>SUMIFS(Products!$H:$H,Products!$B:$B,TPG!AY24)</f>
        <v>283263</v>
      </c>
      <c r="BA24" s="106">
        <f>SUMIFS($AU:$AU,$AG:$AG,TPG!AY24)</f>
        <v>40</v>
      </c>
      <c r="BB24" s="95" t="s">
        <v>92</v>
      </c>
      <c r="BC24" s="106">
        <f t="shared" si="18"/>
        <v>100</v>
      </c>
      <c r="BD24" s="106">
        <f>_xlfn.XLOOKUP(AY24,Products!$B:$B,Products!$E:$E)</f>
        <v>25</v>
      </c>
      <c r="BE24" s="106">
        <f t="shared" si="21"/>
        <v>25</v>
      </c>
      <c r="BF24" s="416">
        <v>0</v>
      </c>
      <c r="BG24" s="107">
        <f t="shared" si="22"/>
        <v>100</v>
      </c>
      <c r="BH24" s="43"/>
      <c r="BI24" s="43"/>
      <c r="BJ24" s="43"/>
      <c r="BK24" s="43"/>
    </row>
    <row r="25" spans="5:63" ht="16.5" customHeight="1" x14ac:dyDescent="0.25">
      <c r="E25" s="60" t="s">
        <v>580</v>
      </c>
      <c r="F25" s="75">
        <v>2</v>
      </c>
      <c r="G25" s="46" t="s">
        <v>160</v>
      </c>
      <c r="H25" s="55" t="s">
        <v>278</v>
      </c>
      <c r="I25" s="440">
        <f>IFERROR(INDEX('3.4-3.8 Map'!$CQ$5:$CT$74,MATCH(H25,'3.4-3.8 Map'!AreaNames,0),MATCH($C$4,'3.4-3.8 Map'!$CQ$4:$CT$4,0)),0)</f>
        <v>40</v>
      </c>
      <c r="J25" s="441">
        <f t="shared" si="0"/>
        <v>4</v>
      </c>
      <c r="K25" s="57">
        <f>SUMIFS('Sub-Areas'!$D:$D,'Sub-Areas'!$B:$B,H25)</f>
        <v>334265</v>
      </c>
      <c r="L25" s="123">
        <f t="shared" si="1"/>
        <v>0.13816862553497897</v>
      </c>
      <c r="M25" s="124">
        <f t="shared" si="2"/>
        <v>2084989</v>
      </c>
      <c r="N25" s="124">
        <f t="shared" si="3"/>
        <v>2419254</v>
      </c>
      <c r="O25" s="123">
        <f t="shared" si="4"/>
        <v>1</v>
      </c>
      <c r="P25" s="118" t="str">
        <f t="shared" si="5"/>
        <v>Significant</v>
      </c>
      <c r="Q25" s="125" t="str">
        <f t="shared" si="6"/>
        <v>-</v>
      </c>
      <c r="S25" s="76"/>
      <c r="T25" s="76"/>
      <c r="U25" s="76"/>
      <c r="V25" s="76"/>
      <c r="W25" s="76"/>
      <c r="X25" s="76"/>
      <c r="Y25" s="76"/>
      <c r="Z25" s="76"/>
      <c r="AA25" s="76"/>
      <c r="AB25" s="76"/>
      <c r="AC25" s="76"/>
      <c r="AE25" s="127" t="s">
        <v>576</v>
      </c>
      <c r="AF25" s="118">
        <v>2</v>
      </c>
      <c r="AG25" s="46" t="s">
        <v>138</v>
      </c>
      <c r="AH25" s="131" t="s">
        <v>339</v>
      </c>
      <c r="AI25" s="135">
        <f>IFERROR(INDEX('3.4-3.8 Map'!$CQ$5:$CT$74,MATCH(AH25,'3.4-3.8 Map'!AreaNames,0),MATCH($C$4,'3.4-3.8 Map'!$CQ$4:$CT$4,0)),0)</f>
        <v>40</v>
      </c>
      <c r="AJ25" s="133" t="s">
        <v>160</v>
      </c>
      <c r="AK25" s="78" t="s">
        <v>398</v>
      </c>
      <c r="AL25" s="134">
        <f t="shared" si="9"/>
        <v>0</v>
      </c>
      <c r="AM25" s="446">
        <f t="shared" si="10"/>
        <v>40</v>
      </c>
      <c r="AN25" s="441">
        <f t="shared" si="11"/>
        <v>3</v>
      </c>
      <c r="AO25" s="454">
        <f>SUMIFS('Sub-Areas'!$D:$D,'Sub-Areas'!$B:$B,AH25)</f>
        <v>48150</v>
      </c>
      <c r="AP25" s="123">
        <f t="shared" si="12"/>
        <v>7.3470284588635068E-2</v>
      </c>
      <c r="AQ25" s="124">
        <f t="shared" si="13"/>
        <v>2828</v>
      </c>
      <c r="AR25" s="124">
        <f t="shared" si="14"/>
        <v>50978</v>
      </c>
      <c r="AS25" s="433">
        <f t="shared" si="15"/>
        <v>7.7785424044848159E-2</v>
      </c>
      <c r="AT25" s="118" t="str">
        <f t="shared" si="16"/>
        <v>Insignificant</v>
      </c>
      <c r="AU25" s="125" t="str">
        <f t="shared" si="17"/>
        <v>-</v>
      </c>
      <c r="AW25" s="70" t="s">
        <v>576</v>
      </c>
      <c r="AX25" s="73" t="s">
        <v>572</v>
      </c>
      <c r="AY25" s="95" t="s">
        <v>92</v>
      </c>
      <c r="AZ25" s="94">
        <f>SUMIFS(Products!$H:$H,Products!$B:$B,TPG!AY25)</f>
        <v>283263</v>
      </c>
      <c r="BA25" s="106">
        <f>SUMIFS($AU:$AU,$AG:$AG,TPG!AY25)</f>
        <v>40</v>
      </c>
      <c r="BB25" s="95" t="s">
        <v>68</v>
      </c>
      <c r="BC25" s="106">
        <f t="shared" si="18"/>
        <v>100</v>
      </c>
      <c r="BD25" s="106">
        <f>_xlfn.XLOOKUP(AY25,Products!$B:$B,Products!$E:$E)</f>
        <v>45</v>
      </c>
      <c r="BE25" s="106">
        <f t="shared" si="21"/>
        <v>45</v>
      </c>
      <c r="BF25" s="416">
        <v>0</v>
      </c>
      <c r="BG25" s="107">
        <f t="shared" si="22"/>
        <v>100</v>
      </c>
      <c r="BH25" s="43"/>
      <c r="BI25" s="43"/>
      <c r="BJ25" s="43"/>
      <c r="BK25" s="43"/>
    </row>
    <row r="26" spans="5:63" ht="16.5" customHeight="1" x14ac:dyDescent="0.25">
      <c r="E26" s="60" t="s">
        <v>580</v>
      </c>
      <c r="F26" s="75">
        <v>2</v>
      </c>
      <c r="G26" s="46" t="s">
        <v>160</v>
      </c>
      <c r="H26" s="55" t="s">
        <v>394</v>
      </c>
      <c r="I26" s="442">
        <f>IFERROR(INDEX('3.4-3.8 Map'!$CQ$5:$CT$74,MATCH(H26,'3.4-3.8 Map'!AreaNames,0),MATCH($C$4,'3.4-3.8 Map'!$CQ$4:$CT$4,0)),0)</f>
        <v>40</v>
      </c>
      <c r="J26" s="441">
        <f t="shared" si="0"/>
        <v>5</v>
      </c>
      <c r="K26" s="57">
        <f>SUMIFS('Sub-Areas'!$D:$D,'Sub-Areas'!$B:$B,H26)</f>
        <v>206333</v>
      </c>
      <c r="L26" s="123">
        <f t="shared" si="1"/>
        <v>8.5287861464732523E-2</v>
      </c>
      <c r="M26" s="124">
        <f t="shared" si="2"/>
        <v>2212921</v>
      </c>
      <c r="N26" s="124">
        <f t="shared" si="3"/>
        <v>2419254</v>
      </c>
      <c r="O26" s="123">
        <f t="shared" si="4"/>
        <v>1</v>
      </c>
      <c r="P26" s="118" t="str">
        <f t="shared" si="5"/>
        <v>Significant</v>
      </c>
      <c r="Q26" s="125" t="str">
        <f t="shared" si="6"/>
        <v>-</v>
      </c>
      <c r="S26" s="76"/>
      <c r="T26" s="76"/>
      <c r="U26" s="76"/>
      <c r="V26" s="76"/>
      <c r="W26" s="76"/>
      <c r="X26" s="76"/>
      <c r="Y26" s="76"/>
      <c r="Z26" s="76"/>
      <c r="AA26" s="76"/>
      <c r="AB26" s="76"/>
      <c r="AC26" s="76"/>
      <c r="AE26" s="127" t="s">
        <v>576</v>
      </c>
      <c r="AF26" s="118">
        <v>2</v>
      </c>
      <c r="AG26" s="46" t="s">
        <v>138</v>
      </c>
      <c r="AH26" s="131" t="s">
        <v>342</v>
      </c>
      <c r="AI26" s="135">
        <f>IFERROR(INDEX('3.4-3.8 Map'!$CQ$5:$CT$74,MATCH(AH26,'3.4-3.8 Map'!AreaNames,0),MATCH($C$4,'3.4-3.8 Map'!$CQ$4:$CT$4,0)),0)</f>
        <v>40</v>
      </c>
      <c r="AJ26" s="133" t="s">
        <v>160</v>
      </c>
      <c r="AK26" s="78" t="s">
        <v>398</v>
      </c>
      <c r="AL26" s="134">
        <f t="shared" si="9"/>
        <v>0</v>
      </c>
      <c r="AM26" s="446">
        <f t="shared" si="10"/>
        <v>40</v>
      </c>
      <c r="AN26" s="441">
        <f t="shared" si="11"/>
        <v>4</v>
      </c>
      <c r="AO26" s="454">
        <f>SUMIFS('Sub-Areas'!$D:$D,'Sub-Areas'!$B:$B,AH26)</f>
        <v>1727</v>
      </c>
      <c r="AP26" s="123">
        <f t="shared" si="12"/>
        <v>2.6351647244978768E-3</v>
      </c>
      <c r="AQ26" s="124">
        <f t="shared" si="13"/>
        <v>49251</v>
      </c>
      <c r="AR26" s="124">
        <f t="shared" si="14"/>
        <v>50978</v>
      </c>
      <c r="AS26" s="433">
        <f t="shared" si="15"/>
        <v>7.7785424044848159E-2</v>
      </c>
      <c r="AT26" s="118" t="str">
        <f t="shared" si="16"/>
        <v>Insignificant</v>
      </c>
      <c r="AU26" s="125" t="str">
        <f t="shared" si="17"/>
        <v>-</v>
      </c>
      <c r="AW26" s="93" t="s">
        <v>573</v>
      </c>
      <c r="AX26" s="73" t="s">
        <v>574</v>
      </c>
      <c r="AY26" s="95" t="s">
        <v>70</v>
      </c>
      <c r="AZ26" s="94">
        <f>SUMIFS(Products!$H:$H,Products!$B:$B,TPG!AY26)</f>
        <v>139083</v>
      </c>
      <c r="BA26" s="106">
        <f>SUMIFS($AU:$AU,$AG:$AG,TPG!AY26)</f>
        <v>40</v>
      </c>
      <c r="BB26" s="95" t="s">
        <v>85</v>
      </c>
      <c r="BC26" s="106">
        <f t="shared" si="18"/>
        <v>100</v>
      </c>
      <c r="BD26" s="106">
        <f>_xlfn.XLOOKUP(AY26,Products!$B:$B,Products!$E:$E)</f>
        <v>25</v>
      </c>
      <c r="BE26" s="106">
        <f t="shared" si="21"/>
        <v>25</v>
      </c>
      <c r="BF26" s="416">
        <v>0</v>
      </c>
      <c r="BG26" s="107">
        <f t="shared" si="22"/>
        <v>100</v>
      </c>
      <c r="BH26" s="43"/>
      <c r="BI26" s="43"/>
      <c r="BJ26" s="43"/>
      <c r="BK26" s="43"/>
    </row>
    <row r="27" spans="5:63" ht="16.5" customHeight="1" x14ac:dyDescent="0.25">
      <c r="E27" s="60" t="s">
        <v>580</v>
      </c>
      <c r="F27" s="75">
        <v>2</v>
      </c>
      <c r="G27" s="46" t="s">
        <v>160</v>
      </c>
      <c r="H27" s="55" t="s">
        <v>339</v>
      </c>
      <c r="I27" s="442">
        <f>IFERROR(INDEX('3.4-3.8 Map'!$CQ$5:$CT$74,MATCH(H27,'3.4-3.8 Map'!AreaNames,0),MATCH($C$4,'3.4-3.8 Map'!$CQ$4:$CT$4,0)),0)</f>
        <v>40</v>
      </c>
      <c r="J27" s="441">
        <f t="shared" si="0"/>
        <v>6</v>
      </c>
      <c r="K27" s="57">
        <f>SUMIFS('Sub-Areas'!$D:$D,'Sub-Areas'!$B:$B,H27)</f>
        <v>48150</v>
      </c>
      <c r="L27" s="123">
        <f t="shared" si="1"/>
        <v>1.9902829549935643E-2</v>
      </c>
      <c r="M27" s="124">
        <f t="shared" si="2"/>
        <v>2371104</v>
      </c>
      <c r="N27" s="124">
        <f t="shared" si="3"/>
        <v>2419254</v>
      </c>
      <c r="O27" s="123">
        <f t="shared" si="4"/>
        <v>1</v>
      </c>
      <c r="P27" s="118" t="str">
        <f t="shared" si="5"/>
        <v>Significant</v>
      </c>
      <c r="Q27" s="125" t="str">
        <f t="shared" si="6"/>
        <v>-</v>
      </c>
      <c r="AE27" s="127" t="s">
        <v>576</v>
      </c>
      <c r="AF27" s="118">
        <v>2</v>
      </c>
      <c r="AG27" s="46" t="s">
        <v>138</v>
      </c>
      <c r="AH27" s="131" t="s">
        <v>369</v>
      </c>
      <c r="AI27" s="135">
        <f>IFERROR(INDEX('3.4-3.8 Map'!$CQ$5:$CT$74,MATCH(AH27,'3.4-3.8 Map'!AreaNames,0),MATCH($C$4,'3.4-3.8 Map'!$CQ$4:$CT$4,0)),0)</f>
        <v>40</v>
      </c>
      <c r="AJ27" s="133" t="s">
        <v>166</v>
      </c>
      <c r="AK27" s="78" t="s">
        <v>398</v>
      </c>
      <c r="AL27" s="134">
        <f t="shared" si="9"/>
        <v>0</v>
      </c>
      <c r="AM27" s="446">
        <f t="shared" si="10"/>
        <v>40</v>
      </c>
      <c r="AN27" s="441">
        <f t="shared" si="11"/>
        <v>5</v>
      </c>
      <c r="AO27" s="454">
        <f>SUMIFS('Sub-Areas'!$D:$D,'Sub-Areas'!$B:$B,AH27)</f>
        <v>704</v>
      </c>
      <c r="AP27" s="123">
        <f t="shared" si="12"/>
        <v>1.0742072762284338E-3</v>
      </c>
      <c r="AQ27" s="124">
        <f t="shared" si="13"/>
        <v>50274</v>
      </c>
      <c r="AR27" s="124">
        <f t="shared" si="14"/>
        <v>50978</v>
      </c>
      <c r="AS27" s="433">
        <f t="shared" si="15"/>
        <v>7.7785424044848159E-2</v>
      </c>
      <c r="AT27" s="118" t="str">
        <f t="shared" si="16"/>
        <v>Insignificant</v>
      </c>
      <c r="AU27" s="125" t="str">
        <f t="shared" si="17"/>
        <v>-</v>
      </c>
      <c r="AW27" s="70" t="s">
        <v>576</v>
      </c>
      <c r="AX27" s="73" t="s">
        <v>574</v>
      </c>
      <c r="AY27" s="95" t="s">
        <v>85</v>
      </c>
      <c r="AZ27" s="94">
        <f>SUMIFS(Products!$H:$H,Products!$B:$B,TPG!AY27)</f>
        <v>139083</v>
      </c>
      <c r="BA27" s="106">
        <f>SUMIFS($AU:$AU,$AG:$AG,TPG!AY27)</f>
        <v>40</v>
      </c>
      <c r="BB27" s="95" t="s">
        <v>70</v>
      </c>
      <c r="BC27" s="106">
        <f t="shared" si="18"/>
        <v>100</v>
      </c>
      <c r="BD27" s="106">
        <f>_xlfn.XLOOKUP(AY27,Products!$B:$B,Products!$E:$E)</f>
        <v>45</v>
      </c>
      <c r="BE27" s="106">
        <f t="shared" si="21"/>
        <v>45</v>
      </c>
      <c r="BF27" s="416">
        <v>0</v>
      </c>
      <c r="BG27" s="107">
        <f t="shared" si="22"/>
        <v>100</v>
      </c>
      <c r="BH27" s="43"/>
      <c r="BI27" s="43"/>
      <c r="BJ27" s="43"/>
      <c r="BK27" s="43"/>
    </row>
    <row r="28" spans="5:63" ht="16.5" customHeight="1" x14ac:dyDescent="0.25">
      <c r="E28" s="60" t="s">
        <v>580</v>
      </c>
      <c r="F28" s="75">
        <v>2</v>
      </c>
      <c r="G28" s="46" t="s">
        <v>160</v>
      </c>
      <c r="H28" s="55" t="s">
        <v>282</v>
      </c>
      <c r="I28" s="442">
        <f>IFERROR(INDEX('3.4-3.8 Map'!$CQ$5:$CT$74,MATCH(H28,'3.4-3.8 Map'!AreaNames,0),MATCH($C$4,'3.4-3.8 Map'!$CQ$4:$CT$4,0)),0)</f>
        <v>40</v>
      </c>
      <c r="J28" s="441">
        <f t="shared" si="0"/>
        <v>7</v>
      </c>
      <c r="K28" s="57">
        <f>SUMIFS('Sub-Areas'!$D:$D,'Sub-Areas'!$B:$B,H28)</f>
        <v>31891</v>
      </c>
      <c r="L28" s="123">
        <f t="shared" si="1"/>
        <v>1.3182162765877414E-2</v>
      </c>
      <c r="M28" s="124">
        <f t="shared" si="2"/>
        <v>2387363</v>
      </c>
      <c r="N28" s="124">
        <f t="shared" si="3"/>
        <v>2419254</v>
      </c>
      <c r="O28" s="123">
        <f t="shared" si="4"/>
        <v>1</v>
      </c>
      <c r="P28" s="118" t="str">
        <f t="shared" si="5"/>
        <v>Significant</v>
      </c>
      <c r="Q28" s="125" t="str">
        <f t="shared" si="6"/>
        <v>-</v>
      </c>
      <c r="AE28" s="127" t="s">
        <v>576</v>
      </c>
      <c r="AF28" s="118">
        <v>2</v>
      </c>
      <c r="AG28" s="46" t="s">
        <v>138</v>
      </c>
      <c r="AH28" s="131" t="s">
        <v>372</v>
      </c>
      <c r="AI28" s="135">
        <f>IFERROR(INDEX('3.4-3.8 Map'!$CQ$5:$CT$74,MATCH(AH28,'3.4-3.8 Map'!AreaNames,0),MATCH($C$4,'3.4-3.8 Map'!$CQ$4:$CT$4,0)),0)</f>
        <v>40</v>
      </c>
      <c r="AJ28" s="133" t="s">
        <v>166</v>
      </c>
      <c r="AK28" s="78" t="s">
        <v>398</v>
      </c>
      <c r="AL28" s="134">
        <f t="shared" si="9"/>
        <v>0</v>
      </c>
      <c r="AM28" s="446">
        <f t="shared" si="10"/>
        <v>40</v>
      </c>
      <c r="AN28" s="441">
        <f t="shared" si="11"/>
        <v>6</v>
      </c>
      <c r="AO28" s="454">
        <f>SUMIFS('Sub-Areas'!$D:$D,'Sub-Areas'!$B:$B,AH28)</f>
        <v>230</v>
      </c>
      <c r="AP28" s="123">
        <f t="shared" si="12"/>
        <v>3.5094839990417582E-4</v>
      </c>
      <c r="AQ28" s="124">
        <f t="shared" si="13"/>
        <v>50748</v>
      </c>
      <c r="AR28" s="124">
        <f t="shared" si="14"/>
        <v>50978</v>
      </c>
      <c r="AS28" s="433">
        <f t="shared" si="15"/>
        <v>7.7785424044848159E-2</v>
      </c>
      <c r="AT28" s="118" t="str">
        <f t="shared" si="16"/>
        <v>Insignificant</v>
      </c>
      <c r="AU28" s="125" t="str">
        <f t="shared" si="17"/>
        <v>-</v>
      </c>
      <c r="AW28" s="93" t="s">
        <v>573</v>
      </c>
      <c r="AX28" s="73" t="s">
        <v>574</v>
      </c>
      <c r="AY28" s="95" t="s">
        <v>106</v>
      </c>
      <c r="AZ28" s="94">
        <f>SUMIFS(Products!$H:$H,Products!$B:$B,TPG!AY28)</f>
        <v>132499</v>
      </c>
      <c r="BA28" s="106">
        <f>SUMIFS($AU:$AU,$AG:$AG,TPG!AY28)</f>
        <v>40</v>
      </c>
      <c r="BB28" s="95" t="s">
        <v>128</v>
      </c>
      <c r="BC28" s="137">
        <f t="shared" si="18"/>
        <v>100</v>
      </c>
      <c r="BD28" s="106">
        <f>_xlfn.XLOOKUP(AY28,Products!$B:$B,Products!$E:$E)</f>
        <v>40</v>
      </c>
      <c r="BE28" s="106">
        <f t="shared" si="21"/>
        <v>40</v>
      </c>
      <c r="BF28" s="416">
        <v>0</v>
      </c>
      <c r="BG28" s="107">
        <f t="shared" si="22"/>
        <v>100</v>
      </c>
      <c r="BH28" s="43"/>
      <c r="BI28" s="43"/>
      <c r="BJ28" s="43"/>
      <c r="BK28" s="43"/>
    </row>
    <row r="29" spans="5:63" ht="16.5" customHeight="1" x14ac:dyDescent="0.25">
      <c r="E29" s="60" t="s">
        <v>580</v>
      </c>
      <c r="F29" s="75">
        <v>2</v>
      </c>
      <c r="G29" s="46" t="s">
        <v>160</v>
      </c>
      <c r="H29" s="55" t="s">
        <v>342</v>
      </c>
      <c r="I29" s="442">
        <f>IFERROR(INDEX('3.4-3.8 Map'!$CQ$5:$CT$74,MATCH(H29,'3.4-3.8 Map'!AreaNames,0),MATCH($C$4,'3.4-3.8 Map'!$CQ$4:$CT$4,0)),0)</f>
        <v>40</v>
      </c>
      <c r="J29" s="441">
        <f t="shared" si="0"/>
        <v>8</v>
      </c>
      <c r="K29" s="57">
        <f>SUMIFS('Sub-Areas'!$D:$D,'Sub-Areas'!$B:$B,H29)</f>
        <v>1727</v>
      </c>
      <c r="L29" s="123">
        <f t="shared" si="1"/>
        <v>7.138564202022607E-4</v>
      </c>
      <c r="M29" s="124">
        <f t="shared" si="2"/>
        <v>2417527</v>
      </c>
      <c r="N29" s="124">
        <f t="shared" si="3"/>
        <v>2419254</v>
      </c>
      <c r="O29" s="123">
        <f t="shared" si="4"/>
        <v>1</v>
      </c>
      <c r="P29" s="118" t="str">
        <f t="shared" si="5"/>
        <v>Significant</v>
      </c>
      <c r="Q29" s="125" t="str">
        <f t="shared" si="6"/>
        <v>-</v>
      </c>
      <c r="AE29" s="127" t="s">
        <v>576</v>
      </c>
      <c r="AF29" s="118">
        <v>2</v>
      </c>
      <c r="AG29" s="46" t="s">
        <v>138</v>
      </c>
      <c r="AH29" s="131" t="s">
        <v>347</v>
      </c>
      <c r="AI29" s="135">
        <f>IFERROR(INDEX('3.4-3.8 Map'!$CQ$5:$CT$74,MATCH(AH29,'3.4-3.8 Map'!AreaNames,0),MATCH($C$4,'3.4-3.8 Map'!$CQ$4:$CT$4,0)),0)</f>
        <v>30</v>
      </c>
      <c r="AJ29" s="133" t="s">
        <v>163</v>
      </c>
      <c r="AK29" s="78" t="s">
        <v>182</v>
      </c>
      <c r="AL29" s="134">
        <f t="shared" si="9"/>
        <v>0</v>
      </c>
      <c r="AM29" s="446">
        <f t="shared" si="10"/>
        <v>30</v>
      </c>
      <c r="AN29" s="441">
        <f t="shared" si="11"/>
        <v>7</v>
      </c>
      <c r="AO29" s="454">
        <f>SUMIFS('Sub-Areas'!$D:$D,'Sub-Areas'!$B:$B,AH29)</f>
        <v>598973</v>
      </c>
      <c r="AP29" s="123">
        <f t="shared" si="12"/>
        <v>0.9139505040687127</v>
      </c>
      <c r="AQ29" s="124">
        <f t="shared" si="13"/>
        <v>50978</v>
      </c>
      <c r="AR29" s="124">
        <f t="shared" si="14"/>
        <v>649951</v>
      </c>
      <c r="AS29" s="433">
        <f t="shared" si="15"/>
        <v>0.99173592811356082</v>
      </c>
      <c r="AT29" s="118" t="str">
        <f t="shared" si="16"/>
        <v>Significant</v>
      </c>
      <c r="AU29" s="125">
        <f t="shared" si="17"/>
        <v>30</v>
      </c>
      <c r="AW29" s="70" t="s">
        <v>576</v>
      </c>
      <c r="AX29" s="73" t="s">
        <v>574</v>
      </c>
      <c r="AY29" s="95" t="s">
        <v>128</v>
      </c>
      <c r="AZ29" s="94">
        <f>SUMIFS(Products!$H:$H,Products!$B:$B,TPG!AY29)</f>
        <v>132499</v>
      </c>
      <c r="BA29" s="106">
        <f>SUMIFS($AU:$AU,$AG:$AG,TPG!AY29)</f>
        <v>40</v>
      </c>
      <c r="BB29" s="95" t="s">
        <v>106</v>
      </c>
      <c r="BC29" s="137">
        <f t="shared" si="18"/>
        <v>100</v>
      </c>
      <c r="BD29" s="106">
        <f>_xlfn.XLOOKUP(AY29,Products!$B:$B,Products!$E:$E)</f>
        <v>65</v>
      </c>
      <c r="BE29" s="106">
        <f t="shared" si="21"/>
        <v>65</v>
      </c>
      <c r="BF29" s="416">
        <v>0</v>
      </c>
      <c r="BG29" s="107">
        <f t="shared" si="22"/>
        <v>100</v>
      </c>
      <c r="BH29" s="43"/>
      <c r="BI29" s="43"/>
      <c r="BJ29" s="43"/>
      <c r="BK29" s="43"/>
    </row>
    <row r="30" spans="5:63" ht="16.5" customHeight="1" x14ac:dyDescent="0.25">
      <c r="E30" s="60" t="s">
        <v>580</v>
      </c>
      <c r="F30" s="75">
        <v>2</v>
      </c>
      <c r="G30" s="46" t="s">
        <v>160</v>
      </c>
      <c r="H30" s="55" t="s">
        <v>275</v>
      </c>
      <c r="I30" s="442">
        <f>IFERROR(INDEX('3.4-3.8 Map'!$CQ$5:$CT$74,MATCH(H30,'3.4-3.8 Map'!AreaNames,0),MATCH($C$4,'3.4-3.8 Map'!$CQ$4:$CT$4,0)),0)</f>
        <v>40</v>
      </c>
      <c r="J30" s="441">
        <f t="shared" si="0"/>
        <v>9</v>
      </c>
      <c r="K30" s="57">
        <f>SUMIFS('Sub-Areas'!$D:$D,'Sub-Areas'!$B:$B,H30)</f>
        <v>18</v>
      </c>
      <c r="L30" s="123">
        <f t="shared" si="1"/>
        <v>7.4403101121254735E-6</v>
      </c>
      <c r="M30" s="124">
        <f t="shared" si="2"/>
        <v>2419236</v>
      </c>
      <c r="N30" s="124">
        <f t="shared" si="3"/>
        <v>2419254</v>
      </c>
      <c r="O30" s="123">
        <f t="shared" si="4"/>
        <v>1</v>
      </c>
      <c r="P30" s="118" t="str">
        <f t="shared" si="5"/>
        <v>Significant</v>
      </c>
      <c r="Q30" s="125" t="str">
        <f t="shared" si="6"/>
        <v>-</v>
      </c>
      <c r="AE30" s="127" t="s">
        <v>576</v>
      </c>
      <c r="AF30" s="118">
        <v>2</v>
      </c>
      <c r="AG30" s="46" t="s">
        <v>138</v>
      </c>
      <c r="AH30" s="131" t="s">
        <v>402</v>
      </c>
      <c r="AI30" s="135">
        <f>IFERROR(INDEX('3.4-3.8 Map'!$CQ$5:$CT$74,MATCH(AH30,'3.4-3.8 Map'!AreaNames,0),MATCH($C$4,'3.4-3.8 Map'!$CQ$4:$CT$4,0)),0)</f>
        <v>0</v>
      </c>
      <c r="AJ30" s="133" t="s">
        <v>398</v>
      </c>
      <c r="AK30" s="78" t="s">
        <v>398</v>
      </c>
      <c r="AL30" s="134">
        <f t="shared" si="9"/>
        <v>0</v>
      </c>
      <c r="AM30" s="446">
        <f t="shared" si="10"/>
        <v>0</v>
      </c>
      <c r="AN30" s="441">
        <f t="shared" si="11"/>
        <v>8</v>
      </c>
      <c r="AO30" s="454">
        <f>SUMIFS('Sub-Areas'!$D:$D,'Sub-Areas'!$B:$B,AH30)</f>
        <v>5416</v>
      </c>
      <c r="AP30" s="123">
        <f t="shared" si="12"/>
        <v>8.2640718864392011E-3</v>
      </c>
      <c r="AQ30" s="124">
        <f t="shared" si="13"/>
        <v>649951</v>
      </c>
      <c r="AR30" s="124">
        <f t="shared" si="14"/>
        <v>655367</v>
      </c>
      <c r="AS30" s="433">
        <f t="shared" si="15"/>
        <v>1</v>
      </c>
      <c r="AT30" s="118" t="str">
        <f t="shared" si="16"/>
        <v>Significant</v>
      </c>
      <c r="AU30" s="125" t="str">
        <f t="shared" si="17"/>
        <v>-</v>
      </c>
      <c r="AW30" s="93" t="s">
        <v>573</v>
      </c>
      <c r="AX30" s="73" t="s">
        <v>574</v>
      </c>
      <c r="AY30" s="95" t="s">
        <v>100</v>
      </c>
      <c r="AZ30" s="94">
        <f>SUMIFS(Products!$H:$H,Products!$B:$B,TPG!AY30)</f>
        <v>166383</v>
      </c>
      <c r="BA30" s="106">
        <f>SUMIFS($AU:$AU,$AG:$AG,TPG!AY30)</f>
        <v>20</v>
      </c>
      <c r="BB30" s="95" t="s">
        <v>130</v>
      </c>
      <c r="BC30" s="137">
        <f t="shared" si="18"/>
        <v>120</v>
      </c>
      <c r="BD30" s="106">
        <f>_xlfn.XLOOKUP(AY30,Products!$B:$B,Products!$E:$E)</f>
        <v>40</v>
      </c>
      <c r="BE30" s="106">
        <f t="shared" si="21"/>
        <v>40</v>
      </c>
      <c r="BF30" s="416">
        <v>0</v>
      </c>
      <c r="BG30" s="107">
        <f t="shared" si="22"/>
        <v>120</v>
      </c>
      <c r="BH30" s="43"/>
      <c r="BI30" s="43"/>
      <c r="BJ30" s="43"/>
      <c r="BK30" s="43"/>
    </row>
    <row r="31" spans="5:63" ht="16.5" customHeight="1" x14ac:dyDescent="0.25">
      <c r="E31" s="60" t="s">
        <v>580</v>
      </c>
      <c r="F31" s="75">
        <v>2</v>
      </c>
      <c r="G31" s="46" t="s">
        <v>153</v>
      </c>
      <c r="H31" s="55" t="s">
        <v>66</v>
      </c>
      <c r="I31" s="442">
        <f>IFERROR(INDEX('3.4-3.8 Map'!$CQ$5:$CT$74,MATCH(H31,'3.4-3.8 Map'!AreaNames,0),MATCH($C$4,'3.4-3.8 Map'!$CQ$4:$CT$4,0)),0)</f>
        <v>40</v>
      </c>
      <c r="J31" s="441">
        <f t="shared" si="0"/>
        <v>1</v>
      </c>
      <c r="K31" s="57">
        <f>SUMIFS('Sub-Areas'!$D:$D,'Sub-Areas'!$B:$B,H31)</f>
        <v>189926</v>
      </c>
      <c r="L31" s="123">
        <f t="shared" si="1"/>
        <v>0.69742403378316353</v>
      </c>
      <c r="M31" s="124">
        <f t="shared" si="2"/>
        <v>82399</v>
      </c>
      <c r="N31" s="124">
        <f t="shared" si="3"/>
        <v>272325</v>
      </c>
      <c r="O31" s="123">
        <f t="shared" si="4"/>
        <v>1</v>
      </c>
      <c r="P31" s="118" t="str">
        <f t="shared" si="5"/>
        <v>Significant</v>
      </c>
      <c r="Q31" s="125">
        <f t="shared" si="6"/>
        <v>40</v>
      </c>
      <c r="AE31" s="163" t="s">
        <v>576</v>
      </c>
      <c r="AF31" s="160">
        <v>2</v>
      </c>
      <c r="AG31" s="47" t="s">
        <v>134</v>
      </c>
      <c r="AH31" s="154" t="s">
        <v>212</v>
      </c>
      <c r="AI31" s="158">
        <f>IFERROR(INDEX('3.4-3.8 Map'!$CQ$5:$CT$74,MATCH(AH31,'3.4-3.8 Map'!AreaNames,0),MATCH($C$4,'3.4-3.8 Map'!$CQ$4:$CT$4,0)),0)</f>
        <v>40</v>
      </c>
      <c r="AJ31" s="155" t="s">
        <v>160</v>
      </c>
      <c r="AK31" s="156" t="s">
        <v>178</v>
      </c>
      <c r="AL31" s="157">
        <f t="shared" si="9"/>
        <v>0</v>
      </c>
      <c r="AM31" s="448">
        <f t="shared" si="10"/>
        <v>40</v>
      </c>
      <c r="AN31" s="449">
        <f t="shared" si="11"/>
        <v>1</v>
      </c>
      <c r="AO31" s="453">
        <f>SUMIFS('Sub-Areas'!$D:$D,'Sub-Areas'!$B:$B,AH31)</f>
        <v>664868</v>
      </c>
      <c r="AP31" s="159">
        <f t="shared" si="12"/>
        <v>1</v>
      </c>
      <c r="AQ31" s="161">
        <f t="shared" si="13"/>
        <v>0</v>
      </c>
      <c r="AR31" s="161">
        <f t="shared" si="14"/>
        <v>664868</v>
      </c>
      <c r="AS31" s="435">
        <f t="shared" si="15"/>
        <v>1</v>
      </c>
      <c r="AT31" s="160" t="str">
        <f t="shared" si="16"/>
        <v>Significant</v>
      </c>
      <c r="AU31" s="162">
        <f t="shared" si="17"/>
        <v>40</v>
      </c>
      <c r="AW31" s="70" t="s">
        <v>576</v>
      </c>
      <c r="AX31" s="73" t="s">
        <v>574</v>
      </c>
      <c r="AY31" s="95" t="s">
        <v>130</v>
      </c>
      <c r="AZ31" s="94">
        <f>SUMIFS(Products!$H:$H,Products!$B:$B,TPG!AY31)</f>
        <v>166383</v>
      </c>
      <c r="BA31" s="106">
        <f>SUMIFS($AU:$AU,$AG:$AG,TPG!AY31)</f>
        <v>20</v>
      </c>
      <c r="BB31" s="95" t="s">
        <v>100</v>
      </c>
      <c r="BC31" s="137">
        <f t="shared" si="18"/>
        <v>120</v>
      </c>
      <c r="BD31" s="106">
        <f>_xlfn.XLOOKUP(AY31,Products!$B:$B,Products!$E:$E)</f>
        <v>65</v>
      </c>
      <c r="BE31" s="106">
        <f t="shared" si="21"/>
        <v>65</v>
      </c>
      <c r="BF31" s="416">
        <v>0</v>
      </c>
      <c r="BG31" s="107">
        <f t="shared" si="22"/>
        <v>120</v>
      </c>
      <c r="BH31" s="43"/>
      <c r="BI31" s="43"/>
      <c r="BJ31" s="43"/>
      <c r="BK31" s="43"/>
    </row>
    <row r="32" spans="5:63" ht="16.5" customHeight="1" x14ac:dyDescent="0.25">
      <c r="E32" s="60" t="s">
        <v>580</v>
      </c>
      <c r="F32" s="75">
        <v>2</v>
      </c>
      <c r="G32" s="46" t="s">
        <v>153</v>
      </c>
      <c r="H32" s="55" t="s">
        <v>358</v>
      </c>
      <c r="I32" s="442">
        <f>IFERROR(INDEX('3.4-3.8 Map'!$CQ$5:$CT$74,MATCH(H32,'3.4-3.8 Map'!AreaNames,0),MATCH($C$4,'3.4-3.8 Map'!$CQ$4:$CT$4,0)),0)</f>
        <v>40</v>
      </c>
      <c r="J32" s="441">
        <f t="shared" si="0"/>
        <v>2</v>
      </c>
      <c r="K32" s="57">
        <f>SUMIFS('Sub-Areas'!$D:$D,'Sub-Areas'!$B:$B,H32)</f>
        <v>82399</v>
      </c>
      <c r="L32" s="123">
        <f t="shared" si="1"/>
        <v>0.30257596621683652</v>
      </c>
      <c r="M32" s="124">
        <f t="shared" si="2"/>
        <v>189926</v>
      </c>
      <c r="N32" s="124">
        <f t="shared" si="3"/>
        <v>272325</v>
      </c>
      <c r="O32" s="123">
        <f t="shared" si="4"/>
        <v>1</v>
      </c>
      <c r="P32" s="118" t="str">
        <f t="shared" si="5"/>
        <v>Significant</v>
      </c>
      <c r="Q32" s="125" t="str">
        <f t="shared" si="6"/>
        <v>-</v>
      </c>
      <c r="AE32" s="127" t="s">
        <v>576</v>
      </c>
      <c r="AF32" s="118">
        <v>2</v>
      </c>
      <c r="AG32" s="46" t="s">
        <v>144</v>
      </c>
      <c r="AH32" s="131" t="s">
        <v>374</v>
      </c>
      <c r="AI32" s="135">
        <f>IFERROR(INDEX('3.4-3.8 Map'!$CQ$5:$CT$74,MATCH(AH32,'3.4-3.8 Map'!AreaNames,0),MATCH($C$4,'3.4-3.8 Map'!$CQ$4:$CT$4,0)),0)</f>
        <v>40</v>
      </c>
      <c r="AJ32" s="133" t="s">
        <v>166</v>
      </c>
      <c r="AK32" s="78" t="s">
        <v>398</v>
      </c>
      <c r="AL32" s="134">
        <f t="shared" si="9"/>
        <v>0</v>
      </c>
      <c r="AM32" s="446">
        <f t="shared" si="10"/>
        <v>40</v>
      </c>
      <c r="AN32" s="441">
        <f t="shared" si="11"/>
        <v>1</v>
      </c>
      <c r="AO32" s="454">
        <f>SUMIFS('Sub-Areas'!$D:$D,'Sub-Areas'!$B:$B,AH32)</f>
        <v>6</v>
      </c>
      <c r="AP32" s="123">
        <f t="shared" si="12"/>
        <v>3.7936986665149184E-5</v>
      </c>
      <c r="AQ32" s="124">
        <f t="shared" si="13"/>
        <v>0</v>
      </c>
      <c r="AR32" s="124">
        <f t="shared" si="14"/>
        <v>6</v>
      </c>
      <c r="AS32" s="433">
        <f t="shared" si="15"/>
        <v>3.7936986665149184E-5</v>
      </c>
      <c r="AT32" s="118" t="str">
        <f t="shared" si="16"/>
        <v>Insignificant</v>
      </c>
      <c r="AU32" s="125" t="str">
        <f t="shared" si="17"/>
        <v>-</v>
      </c>
      <c r="AW32" s="70" t="s">
        <v>576</v>
      </c>
      <c r="AX32" s="73" t="s">
        <v>574</v>
      </c>
      <c r="AY32" s="95" t="s">
        <v>144</v>
      </c>
      <c r="AZ32" s="94">
        <f>SUMIFS(Products!$H:$H,Products!$B:$B,TPG!AY32)</f>
        <v>158157</v>
      </c>
      <c r="BA32" s="106">
        <f>SUMIFS($AU:$AU,$AG:$AG,TPG!AY32)</f>
        <v>20</v>
      </c>
      <c r="BB32" s="95" t="s">
        <v>398</v>
      </c>
      <c r="BC32" s="106">
        <f t="shared" si="18"/>
        <v>120</v>
      </c>
      <c r="BD32" s="106">
        <f>_xlfn.XLOOKUP(AY32,Products!$B:$B,Products!$E:$E)</f>
        <v>35</v>
      </c>
      <c r="BE32" s="106">
        <f t="shared" si="21"/>
        <v>35</v>
      </c>
      <c r="BF32" s="416">
        <v>0</v>
      </c>
      <c r="BG32" s="107">
        <f t="shared" si="22"/>
        <v>120</v>
      </c>
      <c r="BH32" s="43"/>
      <c r="BI32" s="43"/>
      <c r="BJ32" s="43"/>
      <c r="BK32" s="43"/>
    </row>
    <row r="33" spans="5:63" ht="16.5" customHeight="1" x14ac:dyDescent="0.25">
      <c r="E33" s="60" t="s">
        <v>580</v>
      </c>
      <c r="F33" s="75">
        <v>2</v>
      </c>
      <c r="G33" s="46" t="s">
        <v>172</v>
      </c>
      <c r="H33" s="55" t="s">
        <v>101</v>
      </c>
      <c r="I33" s="440">
        <f>IFERROR(INDEX('3.4-3.8 Map'!$CQ$5:$CT$74,MATCH(H33,'3.4-3.8 Map'!AreaNames,0),MATCH($C$4,'3.4-3.8 Map'!$CQ$4:$CT$4,0)),0)</f>
        <v>20</v>
      </c>
      <c r="J33" s="441">
        <f t="shared" si="0"/>
        <v>1</v>
      </c>
      <c r="K33" s="57">
        <f>SUMIFS('Sub-Areas'!$D:$D,'Sub-Areas'!$B:$B,H33)</f>
        <v>166383</v>
      </c>
      <c r="L33" s="123">
        <f t="shared" si="1"/>
        <v>0.43294518676571991</v>
      </c>
      <c r="M33" s="124">
        <f t="shared" si="2"/>
        <v>217922</v>
      </c>
      <c r="N33" s="124">
        <f t="shared" si="3"/>
        <v>384305</v>
      </c>
      <c r="O33" s="123">
        <f t="shared" si="4"/>
        <v>1</v>
      </c>
      <c r="P33" s="118" t="str">
        <f t="shared" si="5"/>
        <v>Significant</v>
      </c>
      <c r="Q33" s="125">
        <f t="shared" si="6"/>
        <v>20</v>
      </c>
      <c r="AE33" s="127" t="s">
        <v>576</v>
      </c>
      <c r="AF33" s="118">
        <v>2</v>
      </c>
      <c r="AG33" s="46" t="s">
        <v>144</v>
      </c>
      <c r="AH33" s="131" t="s">
        <v>351</v>
      </c>
      <c r="AI33" s="135">
        <f>IFERROR(INDEX('3.4-3.8 Map'!$CQ$5:$CT$74,MATCH(AH33,'3.4-3.8 Map'!AreaNames,0),MATCH($C$4,'3.4-3.8 Map'!$CQ$4:$CT$4,0)),0)</f>
        <v>20</v>
      </c>
      <c r="AJ33" s="133" t="s">
        <v>172</v>
      </c>
      <c r="AK33" s="78" t="s">
        <v>188</v>
      </c>
      <c r="AL33" s="134">
        <f t="shared" si="9"/>
        <v>0</v>
      </c>
      <c r="AM33" s="446">
        <f t="shared" si="10"/>
        <v>20</v>
      </c>
      <c r="AN33" s="441">
        <f t="shared" si="11"/>
        <v>2</v>
      </c>
      <c r="AO33" s="454">
        <f>SUMIFS('Sub-Areas'!$D:$D,'Sub-Areas'!$B:$B,AH33)</f>
        <v>158151</v>
      </c>
      <c r="AP33" s="123">
        <f t="shared" si="12"/>
        <v>0.9999620630133349</v>
      </c>
      <c r="AQ33" s="124">
        <f t="shared" si="13"/>
        <v>6</v>
      </c>
      <c r="AR33" s="124">
        <f t="shared" si="14"/>
        <v>158157</v>
      </c>
      <c r="AS33" s="433">
        <f t="shared" si="15"/>
        <v>1</v>
      </c>
      <c r="AT33" s="118" t="str">
        <f t="shared" si="16"/>
        <v>Significant</v>
      </c>
      <c r="AU33" s="125">
        <f t="shared" si="17"/>
        <v>20</v>
      </c>
      <c r="AW33" s="93" t="s">
        <v>573</v>
      </c>
      <c r="AX33" s="73" t="s">
        <v>574</v>
      </c>
      <c r="AY33" s="95" t="s">
        <v>112</v>
      </c>
      <c r="AZ33" s="94">
        <f>SUMIFS(Products!$H:$H,Products!$B:$B,TPG!AY33)</f>
        <v>90436</v>
      </c>
      <c r="BA33" s="106">
        <f>SUMIFS($AU:$AU,$AG:$AG,TPG!AY33)</f>
        <v>45</v>
      </c>
      <c r="BB33" s="95" t="s">
        <v>132</v>
      </c>
      <c r="BC33" s="137">
        <f t="shared" si="18"/>
        <v>95</v>
      </c>
      <c r="BD33" s="106">
        <f>_xlfn.XLOOKUP(AY33,Products!$B:$B,Products!$E:$E)</f>
        <v>40</v>
      </c>
      <c r="BE33" s="106">
        <f t="shared" si="21"/>
        <v>40</v>
      </c>
      <c r="BF33" s="416">
        <v>0</v>
      </c>
      <c r="BG33" s="107">
        <f t="shared" si="22"/>
        <v>95</v>
      </c>
      <c r="BH33" s="43"/>
      <c r="BI33" s="43"/>
      <c r="BJ33" s="43"/>
      <c r="BK33" s="43"/>
    </row>
    <row r="34" spans="5:63" ht="16.5" customHeight="1" x14ac:dyDescent="0.25">
      <c r="E34" s="60" t="s">
        <v>580</v>
      </c>
      <c r="F34" s="75">
        <v>2</v>
      </c>
      <c r="G34" s="46" t="s">
        <v>172</v>
      </c>
      <c r="H34" s="55" t="s">
        <v>351</v>
      </c>
      <c r="I34" s="442">
        <f>IFERROR(INDEX('3.4-3.8 Map'!$CQ$5:$CT$74,MATCH(H34,'3.4-3.8 Map'!AreaNames,0),MATCH($C$4,'3.4-3.8 Map'!$CQ$4:$CT$4,0)),0)</f>
        <v>20</v>
      </c>
      <c r="J34" s="441">
        <f t="shared" si="0"/>
        <v>2</v>
      </c>
      <c r="K34" s="57">
        <f>SUMIFS('Sub-Areas'!$D:$D,'Sub-Areas'!$B:$B,H34)</f>
        <v>158151</v>
      </c>
      <c r="L34" s="123">
        <f t="shared" si="1"/>
        <v>0.41152470043324962</v>
      </c>
      <c r="M34" s="124">
        <f t="shared" si="2"/>
        <v>226154</v>
      </c>
      <c r="N34" s="124">
        <f t="shared" si="3"/>
        <v>384305</v>
      </c>
      <c r="O34" s="123">
        <f t="shared" si="4"/>
        <v>1</v>
      </c>
      <c r="P34" s="118" t="str">
        <f t="shared" si="5"/>
        <v>Significant</v>
      </c>
      <c r="Q34" s="125" t="str">
        <f t="shared" si="6"/>
        <v>-</v>
      </c>
      <c r="AE34" s="163" t="s">
        <v>576</v>
      </c>
      <c r="AF34" s="160">
        <v>2</v>
      </c>
      <c r="AG34" s="47" t="s">
        <v>141</v>
      </c>
      <c r="AH34" s="154" t="s">
        <v>363</v>
      </c>
      <c r="AI34" s="158">
        <f>IFERROR(INDEX('3.4-3.8 Map'!$CQ$5:$CT$74,MATCH(AH34,'3.4-3.8 Map'!AreaNames,0),MATCH($C$4,'3.4-3.8 Map'!$CQ$4:$CT$4,0)),0)</f>
        <v>65</v>
      </c>
      <c r="AJ34" s="155" t="s">
        <v>47</v>
      </c>
      <c r="AK34" s="156" t="s">
        <v>47</v>
      </c>
      <c r="AL34" s="157">
        <f t="shared" si="9"/>
        <v>0</v>
      </c>
      <c r="AM34" s="448">
        <f t="shared" si="10"/>
        <v>65</v>
      </c>
      <c r="AN34" s="449">
        <f t="shared" si="11"/>
        <v>1</v>
      </c>
      <c r="AO34" s="453">
        <f>SUMIFS('Sub-Areas'!$D:$D,'Sub-Areas'!$B:$B,AH34)</f>
        <v>5268</v>
      </c>
      <c r="AP34" s="159">
        <f t="shared" si="12"/>
        <v>9.2913002529180829E-3</v>
      </c>
      <c r="AQ34" s="161">
        <f t="shared" si="13"/>
        <v>0</v>
      </c>
      <c r="AR34" s="161">
        <f t="shared" si="14"/>
        <v>5268</v>
      </c>
      <c r="AS34" s="435">
        <f t="shared" si="15"/>
        <v>9.2913002529180829E-3</v>
      </c>
      <c r="AT34" s="160" t="str">
        <f t="shared" si="16"/>
        <v>Insignificant</v>
      </c>
      <c r="AU34" s="162" t="str">
        <f t="shared" si="17"/>
        <v>-</v>
      </c>
      <c r="AW34" s="70" t="s">
        <v>576</v>
      </c>
      <c r="AX34" s="73" t="s">
        <v>574</v>
      </c>
      <c r="AY34" s="95" t="s">
        <v>132</v>
      </c>
      <c r="AZ34" s="94">
        <f>SUMIFS(Products!$H:$H,Products!$B:$B,TPG!AY34)</f>
        <v>90436</v>
      </c>
      <c r="BA34" s="106">
        <f>SUMIFS($AU:$AU,$AG:$AG,TPG!AY34)</f>
        <v>45</v>
      </c>
      <c r="BB34" s="95" t="s">
        <v>112</v>
      </c>
      <c r="BC34" s="137">
        <f t="shared" si="18"/>
        <v>95</v>
      </c>
      <c r="BD34" s="106">
        <f>_xlfn.XLOOKUP(AY34,Products!$B:$B,Products!$E:$E)</f>
        <v>65</v>
      </c>
      <c r="BE34" s="106">
        <f t="shared" si="21"/>
        <v>65</v>
      </c>
      <c r="BF34" s="416">
        <v>0</v>
      </c>
      <c r="BG34" s="107">
        <f t="shared" si="22"/>
        <v>95</v>
      </c>
      <c r="BH34" s="43"/>
      <c r="BI34" s="43"/>
      <c r="BJ34" s="43"/>
      <c r="BK34" s="43"/>
    </row>
    <row r="35" spans="5:63" ht="16.5" customHeight="1" thickBot="1" x14ac:dyDescent="0.3">
      <c r="E35" s="60" t="s">
        <v>580</v>
      </c>
      <c r="F35" s="75">
        <v>2</v>
      </c>
      <c r="G35" s="46" t="s">
        <v>172</v>
      </c>
      <c r="H35" s="55" t="s">
        <v>268</v>
      </c>
      <c r="I35" s="440">
        <f>IFERROR(INDEX('3.4-3.8 Map'!$CQ$5:$CT$74,MATCH(H35,'3.4-3.8 Map'!AreaNames,0),MATCH($C$4,'3.4-3.8 Map'!$CQ$4:$CT$4,0)),0)</f>
        <v>20</v>
      </c>
      <c r="J35" s="441">
        <f t="shared" ref="J35:J66" si="23">IF(G35="","",COUNTIFS($G:$G,G35,$I:$I,"&gt;" &amp; I35)+COUNTIFS($G:$G,G35,$I:$I,I35,$K:$K,"&gt;" &amp; K35)+1)</f>
        <v>3</v>
      </c>
      <c r="K35" s="57">
        <f>SUMIFS('Sub-Areas'!$D:$D,'Sub-Areas'!$B:$B,H35)</f>
        <v>35500</v>
      </c>
      <c r="L35" s="123">
        <f t="shared" ref="L35:L66" si="24">IF(G35="","",$K35/SUMIFS($K:$K,G:G,G35))</f>
        <v>9.2374546258830875E-2</v>
      </c>
      <c r="M35" s="124">
        <f t="shared" ref="M35:M66" si="25">IF(G35="","",SUMIFS($K:$K,$G:$G,G35,$I:$I,"&gt;=" &amp; I35)-K35)</f>
        <v>348805</v>
      </c>
      <c r="N35" s="124">
        <f t="shared" ref="N35:N66" si="26">K35+M35</f>
        <v>384305</v>
      </c>
      <c r="O35" s="123">
        <f t="shared" ref="O35:O66" si="27">IF(G35="","",N35/SUMIFS($K:$K,$G:$G,G35))</f>
        <v>1</v>
      </c>
      <c r="P35" s="118" t="str">
        <f t="shared" ref="P35:P66" si="28">IF(G35="","",IF(O35&lt;$C$5,"Insignificant","Significant"))</f>
        <v>Significant</v>
      </c>
      <c r="Q35" s="125" t="str">
        <f t="shared" ref="Q35:Q66" si="29">IF(P35="Insignificant","-",IF(COUNTIFS(G:G,G35,I:I,"&gt;" &amp; I35,P:P,"Significant")&gt;0,"-",IF(COUNTIFS(G:G,G35,K:K,"&gt;" &amp; K35,P:P,"Significant",I:I,I35)&gt;0,"-",I35)))</f>
        <v>-</v>
      </c>
      <c r="AE35" s="163" t="s">
        <v>576</v>
      </c>
      <c r="AF35" s="160">
        <v>2</v>
      </c>
      <c r="AG35" s="47" t="s">
        <v>141</v>
      </c>
      <c r="AH35" s="154" t="s">
        <v>366</v>
      </c>
      <c r="AI35" s="158">
        <f>IFERROR(INDEX('3.4-3.8 Map'!$CQ$5:$CT$74,MATCH(AH35,'3.4-3.8 Map'!AreaNames,0),MATCH($C$4,'3.4-3.8 Map'!$CQ$4:$CT$4,0)),0)</f>
        <v>40</v>
      </c>
      <c r="AJ35" s="155" t="s">
        <v>166</v>
      </c>
      <c r="AK35" s="156" t="s">
        <v>185</v>
      </c>
      <c r="AL35" s="157">
        <f t="shared" si="9"/>
        <v>0</v>
      </c>
      <c r="AM35" s="448">
        <f t="shared" si="10"/>
        <v>40</v>
      </c>
      <c r="AN35" s="449">
        <f t="shared" si="11"/>
        <v>2</v>
      </c>
      <c r="AO35" s="453">
        <f>SUMIFS('Sub-Areas'!$D:$D,'Sub-Areas'!$B:$B,AH35)</f>
        <v>560312</v>
      </c>
      <c r="AP35" s="159">
        <f t="shared" si="12"/>
        <v>0.98823595810801756</v>
      </c>
      <c r="AQ35" s="161">
        <f t="shared" si="13"/>
        <v>6670</v>
      </c>
      <c r="AR35" s="161">
        <f t="shared" si="14"/>
        <v>566982</v>
      </c>
      <c r="AS35" s="435">
        <f t="shared" si="15"/>
        <v>1</v>
      </c>
      <c r="AT35" s="160" t="str">
        <f t="shared" si="16"/>
        <v>Significant</v>
      </c>
      <c r="AU35" s="162">
        <f t="shared" si="17"/>
        <v>40</v>
      </c>
      <c r="AW35" s="71" t="s">
        <v>576</v>
      </c>
      <c r="AX35" s="109" t="s">
        <v>574</v>
      </c>
      <c r="AY35" s="87" t="s">
        <v>147</v>
      </c>
      <c r="AZ35" s="86">
        <f>SUMIFS(Products!$H:$H,Products!$B:$B,TPG!AY35)</f>
        <v>241475</v>
      </c>
      <c r="BA35" s="112">
        <f>SUMIFS($AU:$AU,$AG:$AG,TPG!AY35)</f>
        <v>45</v>
      </c>
      <c r="BB35" s="87" t="s">
        <v>398</v>
      </c>
      <c r="BC35" s="112">
        <f t="shared" si="18"/>
        <v>95</v>
      </c>
      <c r="BD35" s="112">
        <f>_xlfn.XLOOKUP(AY35,Products!$B:$B,Products!$E:$E)</f>
        <v>35</v>
      </c>
      <c r="BE35" s="112">
        <f t="shared" si="21"/>
        <v>35</v>
      </c>
      <c r="BF35" s="417">
        <v>0</v>
      </c>
      <c r="BG35" s="113">
        <f t="shared" si="22"/>
        <v>95</v>
      </c>
      <c r="BH35" s="43"/>
      <c r="BI35" s="43"/>
      <c r="BJ35" s="43"/>
      <c r="BK35" s="43"/>
    </row>
    <row r="36" spans="5:63" ht="16.5" customHeight="1" x14ac:dyDescent="0.25">
      <c r="E36" s="60" t="s">
        <v>580</v>
      </c>
      <c r="F36" s="75">
        <v>2</v>
      </c>
      <c r="G36" s="46" t="s">
        <v>172</v>
      </c>
      <c r="H36" s="55" t="s">
        <v>271</v>
      </c>
      <c r="I36" s="440">
        <f>IFERROR(INDEX('3.4-3.8 Map'!$CQ$5:$CT$74,MATCH(H36,'3.4-3.8 Map'!AreaNames,0),MATCH($C$4,'3.4-3.8 Map'!$CQ$4:$CT$4,0)),0)</f>
        <v>20</v>
      </c>
      <c r="J36" s="441">
        <f t="shared" si="23"/>
        <v>4</v>
      </c>
      <c r="K36" s="57">
        <f>SUMIFS('Sub-Areas'!$D:$D,'Sub-Areas'!$B:$B,H36)</f>
        <v>24271</v>
      </c>
      <c r="L36" s="123">
        <f t="shared" si="24"/>
        <v>6.3155566542199559E-2</v>
      </c>
      <c r="M36" s="124">
        <f t="shared" si="25"/>
        <v>360034</v>
      </c>
      <c r="N36" s="124">
        <f t="shared" si="26"/>
        <v>384305</v>
      </c>
      <c r="O36" s="123">
        <f t="shared" si="27"/>
        <v>1</v>
      </c>
      <c r="P36" s="118" t="str">
        <f t="shared" si="28"/>
        <v>Significant</v>
      </c>
      <c r="Q36" s="125" t="str">
        <f t="shared" si="29"/>
        <v>-</v>
      </c>
      <c r="AE36" s="163" t="s">
        <v>576</v>
      </c>
      <c r="AF36" s="160">
        <v>2</v>
      </c>
      <c r="AG36" s="47" t="s">
        <v>141</v>
      </c>
      <c r="AH36" s="154" t="s">
        <v>383</v>
      </c>
      <c r="AI36" s="158">
        <f>IFERROR(INDEX('3.4-3.8 Map'!$CQ$5:$CT$74,MATCH(AH36,'3.4-3.8 Map'!AreaNames,0),MATCH($C$4,'3.4-3.8 Map'!$CQ$4:$CT$4,0)),0)</f>
        <v>40</v>
      </c>
      <c r="AJ36" s="155" t="s">
        <v>169</v>
      </c>
      <c r="AK36" s="156" t="s">
        <v>398</v>
      </c>
      <c r="AL36" s="157">
        <f t="shared" si="9"/>
        <v>0</v>
      </c>
      <c r="AM36" s="448">
        <f t="shared" si="10"/>
        <v>40</v>
      </c>
      <c r="AN36" s="449">
        <f t="shared" si="11"/>
        <v>3</v>
      </c>
      <c r="AO36" s="453">
        <f>SUMIFS('Sub-Areas'!$D:$D,'Sub-Areas'!$B:$B,AH36)</f>
        <v>1402</v>
      </c>
      <c r="AP36" s="159">
        <f t="shared" si="12"/>
        <v>2.4727416390643796E-3</v>
      </c>
      <c r="AQ36" s="161">
        <f t="shared" si="13"/>
        <v>565580</v>
      </c>
      <c r="AR36" s="161">
        <f t="shared" si="14"/>
        <v>566982</v>
      </c>
      <c r="AS36" s="435">
        <f t="shared" si="15"/>
        <v>1</v>
      </c>
      <c r="AT36" s="160" t="str">
        <f t="shared" si="16"/>
        <v>Significant</v>
      </c>
      <c r="AU36" s="162" t="str">
        <f t="shared" si="17"/>
        <v>-</v>
      </c>
      <c r="BH36" s="43"/>
      <c r="BI36" s="43"/>
      <c r="BJ36" s="43"/>
      <c r="BK36" s="43"/>
    </row>
    <row r="37" spans="5:63" ht="16.5" customHeight="1" x14ac:dyDescent="0.25">
      <c r="E37" s="60" t="s">
        <v>580</v>
      </c>
      <c r="F37" s="75">
        <v>2</v>
      </c>
      <c r="G37" s="46" t="s">
        <v>163</v>
      </c>
      <c r="H37" s="55" t="s">
        <v>347</v>
      </c>
      <c r="I37" s="442">
        <f>IFERROR(INDEX('3.4-3.8 Map'!$CQ$5:$CT$74,MATCH(H37,'3.4-3.8 Map'!AreaNames,0),MATCH($C$4,'3.4-3.8 Map'!$CQ$4:$CT$4,0)),0)</f>
        <v>30</v>
      </c>
      <c r="J37" s="441">
        <f t="shared" si="23"/>
        <v>1</v>
      </c>
      <c r="K37" s="57">
        <f>SUMIFS('Sub-Areas'!$D:$D,'Sub-Areas'!$B:$B,H37)</f>
        <v>598973</v>
      </c>
      <c r="L37" s="123">
        <f t="shared" si="24"/>
        <v>0.38511709309001924</v>
      </c>
      <c r="M37" s="124">
        <f t="shared" si="25"/>
        <v>956328</v>
      </c>
      <c r="N37" s="124">
        <f t="shared" si="26"/>
        <v>1555301</v>
      </c>
      <c r="O37" s="123">
        <f t="shared" si="27"/>
        <v>1</v>
      </c>
      <c r="P37" s="118" t="str">
        <f t="shared" si="28"/>
        <v>Significant</v>
      </c>
      <c r="Q37" s="125">
        <f t="shared" si="29"/>
        <v>30</v>
      </c>
      <c r="AE37" s="127" t="s">
        <v>576</v>
      </c>
      <c r="AF37" s="118">
        <v>2</v>
      </c>
      <c r="AG37" s="46" t="s">
        <v>147</v>
      </c>
      <c r="AH37" s="131" t="s">
        <v>379</v>
      </c>
      <c r="AI37" s="135">
        <f>IFERROR(INDEX('3.4-3.8 Map'!$CQ$5:$CT$74,MATCH(AH37,'3.4-3.8 Map'!AreaNames,0),MATCH($C$4,'3.4-3.8 Map'!$CQ$4:$CT$4,0)),0)</f>
        <v>45</v>
      </c>
      <c r="AJ37" s="133" t="s">
        <v>175</v>
      </c>
      <c r="AK37" s="78" t="s">
        <v>191</v>
      </c>
      <c r="AL37" s="134">
        <f t="shared" si="9"/>
        <v>0</v>
      </c>
      <c r="AM37" s="446">
        <f t="shared" si="10"/>
        <v>45</v>
      </c>
      <c r="AN37" s="441">
        <f t="shared" si="11"/>
        <v>1</v>
      </c>
      <c r="AO37" s="454">
        <f>SUMIFS('Sub-Areas'!$D:$D,'Sub-Areas'!$B:$B,AH37)</f>
        <v>229260</v>
      </c>
      <c r="AP37" s="123">
        <f t="shared" si="12"/>
        <v>0.9494150533181489</v>
      </c>
      <c r="AQ37" s="124">
        <f t="shared" si="13"/>
        <v>12215</v>
      </c>
      <c r="AR37" s="124">
        <f t="shared" si="14"/>
        <v>241475</v>
      </c>
      <c r="AS37" s="433">
        <f t="shared" si="15"/>
        <v>1</v>
      </c>
      <c r="AT37" s="118" t="str">
        <f t="shared" si="16"/>
        <v>Significant</v>
      </c>
      <c r="AU37" s="125">
        <f t="shared" si="17"/>
        <v>45</v>
      </c>
      <c r="AX37" s="76"/>
      <c r="AY37" s="76"/>
      <c r="AZ37" s="76"/>
      <c r="BA37" s="76"/>
      <c r="BB37" s="76"/>
      <c r="BC37" s="76"/>
      <c r="BH37" s="43"/>
      <c r="BI37" s="43"/>
      <c r="BJ37" s="43"/>
      <c r="BK37" s="43"/>
    </row>
    <row r="38" spans="5:63" ht="16.5" customHeight="1" x14ac:dyDescent="0.25">
      <c r="E38" s="60" t="s">
        <v>580</v>
      </c>
      <c r="F38" s="75">
        <v>2</v>
      </c>
      <c r="G38" s="46" t="s">
        <v>163</v>
      </c>
      <c r="H38" s="55" t="s">
        <v>349</v>
      </c>
      <c r="I38" s="442">
        <f>IFERROR(INDEX('3.4-3.8 Map'!$CQ$5:$CT$74,MATCH(H38,'3.4-3.8 Map'!AreaNames,0),MATCH($C$4,'3.4-3.8 Map'!$CQ$4:$CT$4,0)),0)</f>
        <v>30</v>
      </c>
      <c r="J38" s="441">
        <f t="shared" si="23"/>
        <v>2</v>
      </c>
      <c r="K38" s="57">
        <f>SUMIFS('Sub-Areas'!$D:$D,'Sub-Areas'!$B:$B,H38)</f>
        <v>356235</v>
      </c>
      <c r="L38" s="123">
        <f t="shared" si="24"/>
        <v>0.22904569597782037</v>
      </c>
      <c r="M38" s="124">
        <f t="shared" si="25"/>
        <v>1199066</v>
      </c>
      <c r="N38" s="124">
        <f t="shared" si="26"/>
        <v>1555301</v>
      </c>
      <c r="O38" s="123">
        <f t="shared" si="27"/>
        <v>1</v>
      </c>
      <c r="P38" s="118" t="str">
        <f t="shared" si="28"/>
        <v>Significant</v>
      </c>
      <c r="Q38" s="125" t="str">
        <f t="shared" si="29"/>
        <v>-</v>
      </c>
      <c r="AE38" s="127" t="s">
        <v>576</v>
      </c>
      <c r="AF38" s="118">
        <v>2</v>
      </c>
      <c r="AG38" s="46" t="s">
        <v>147</v>
      </c>
      <c r="AH38" s="131" t="s">
        <v>226</v>
      </c>
      <c r="AI38" s="135">
        <f>IFERROR(INDEX('3.4-3.8 Map'!$CQ$5:$CT$74,MATCH(AH38,'3.4-3.8 Map'!AreaNames,0),MATCH($C$4,'3.4-3.8 Map'!$CQ$4:$CT$4,0)),0)</f>
        <v>45</v>
      </c>
      <c r="AJ38" s="133" t="s">
        <v>175</v>
      </c>
      <c r="AK38" s="78" t="s">
        <v>191</v>
      </c>
      <c r="AL38" s="134">
        <f t="shared" si="9"/>
        <v>0</v>
      </c>
      <c r="AM38" s="446">
        <f t="shared" si="10"/>
        <v>45</v>
      </c>
      <c r="AN38" s="441">
        <f t="shared" si="11"/>
        <v>2</v>
      </c>
      <c r="AO38" s="454">
        <f>SUMIFS('Sub-Areas'!$D:$D,'Sub-Areas'!$B:$B,AH38)</f>
        <v>12215</v>
      </c>
      <c r="AP38" s="123">
        <f t="shared" si="12"/>
        <v>5.0584946681851123E-2</v>
      </c>
      <c r="AQ38" s="124">
        <f t="shared" si="13"/>
        <v>229260</v>
      </c>
      <c r="AR38" s="124">
        <f t="shared" si="14"/>
        <v>241475</v>
      </c>
      <c r="AS38" s="433">
        <f t="shared" si="15"/>
        <v>1</v>
      </c>
      <c r="AT38" s="118" t="str">
        <f t="shared" si="16"/>
        <v>Significant</v>
      </c>
      <c r="AU38" s="125" t="str">
        <f t="shared" si="17"/>
        <v>-</v>
      </c>
      <c r="AX38" s="76"/>
      <c r="AY38" s="76"/>
      <c r="AZ38" s="76"/>
      <c r="BA38" s="76"/>
      <c r="BB38" s="76"/>
      <c r="BC38" s="76"/>
      <c r="BH38" s="43"/>
      <c r="BI38" s="43"/>
      <c r="BJ38" s="43"/>
      <c r="BK38" s="43"/>
    </row>
    <row r="39" spans="5:63" ht="16.5" customHeight="1" x14ac:dyDescent="0.25">
      <c r="E39" s="60" t="s">
        <v>580</v>
      </c>
      <c r="F39" s="75">
        <v>2</v>
      </c>
      <c r="G39" s="46" t="s">
        <v>163</v>
      </c>
      <c r="H39" s="55" t="s">
        <v>328</v>
      </c>
      <c r="I39" s="440">
        <f>IFERROR(INDEX('3.4-3.8 Map'!$CQ$5:$CT$74,MATCH(H39,'3.4-3.8 Map'!AreaNames,0),MATCH($C$4,'3.4-3.8 Map'!$CQ$4:$CT$4,0)),0)</f>
        <v>30</v>
      </c>
      <c r="J39" s="441">
        <f t="shared" si="23"/>
        <v>3</v>
      </c>
      <c r="K39" s="57">
        <f>SUMIFS('Sub-Areas'!$D:$D,'Sub-Areas'!$B:$B,H39)</f>
        <v>298176</v>
      </c>
      <c r="L39" s="123">
        <f t="shared" si="24"/>
        <v>0.19171594437346853</v>
      </c>
      <c r="M39" s="124">
        <f t="shared" si="25"/>
        <v>1257125</v>
      </c>
      <c r="N39" s="124">
        <f t="shared" si="26"/>
        <v>1555301</v>
      </c>
      <c r="O39" s="123">
        <f t="shared" si="27"/>
        <v>1</v>
      </c>
      <c r="P39" s="118" t="str">
        <f t="shared" si="28"/>
        <v>Significant</v>
      </c>
      <c r="Q39" s="125" t="str">
        <f t="shared" si="29"/>
        <v>-</v>
      </c>
      <c r="AE39" s="163" t="s">
        <v>576</v>
      </c>
      <c r="AF39" s="160">
        <v>2</v>
      </c>
      <c r="AG39" s="47" t="s">
        <v>87</v>
      </c>
      <c r="AH39" s="154" t="s">
        <v>74</v>
      </c>
      <c r="AI39" s="158">
        <f>IFERROR(INDEX('3.4-3.8 Map'!$CQ$5:$CT$74,MATCH(AH39,'3.4-3.8 Map'!AreaNames,0),MATCH($C$4,'3.4-3.8 Map'!$CQ$4:$CT$4,0)),0)</f>
        <v>40</v>
      </c>
      <c r="AJ39" s="155" t="s">
        <v>157</v>
      </c>
      <c r="AK39" s="156" t="s">
        <v>398</v>
      </c>
      <c r="AL39" s="157">
        <f t="shared" si="9"/>
        <v>0</v>
      </c>
      <c r="AM39" s="448">
        <f t="shared" si="10"/>
        <v>40</v>
      </c>
      <c r="AN39" s="449">
        <f t="shared" si="11"/>
        <v>1</v>
      </c>
      <c r="AO39" s="453">
        <f>SUMIFS('Sub-Areas'!$D:$D,'Sub-Areas'!$B:$B,AH39)</f>
        <v>120000</v>
      </c>
      <c r="AP39" s="159">
        <f t="shared" si="12"/>
        <v>1</v>
      </c>
      <c r="AQ39" s="161">
        <f t="shared" si="13"/>
        <v>0</v>
      </c>
      <c r="AR39" s="161">
        <f t="shared" si="14"/>
        <v>120000</v>
      </c>
      <c r="AS39" s="435">
        <f t="shared" si="15"/>
        <v>1</v>
      </c>
      <c r="AT39" s="160" t="str">
        <f t="shared" si="16"/>
        <v>Significant</v>
      </c>
      <c r="AU39" s="162">
        <f t="shared" si="17"/>
        <v>40</v>
      </c>
      <c r="AX39" s="76"/>
      <c r="AY39" s="76"/>
      <c r="AZ39" s="76"/>
      <c r="BA39" s="76"/>
      <c r="BB39" s="76"/>
      <c r="BC39" s="76"/>
      <c r="BH39" s="43"/>
      <c r="BI39" s="43"/>
      <c r="BJ39" s="43"/>
      <c r="BK39" s="43"/>
    </row>
    <row r="40" spans="5:63" ht="16.5" customHeight="1" x14ac:dyDescent="0.25">
      <c r="E40" s="60" t="s">
        <v>580</v>
      </c>
      <c r="F40" s="75">
        <v>2</v>
      </c>
      <c r="G40" s="46" t="s">
        <v>163</v>
      </c>
      <c r="H40" s="55" t="s">
        <v>332</v>
      </c>
      <c r="I40" s="440">
        <f>IFERROR(INDEX('3.4-3.8 Map'!$CQ$5:$CT$74,MATCH(H40,'3.4-3.8 Map'!AreaNames,0),MATCH($C$4,'3.4-3.8 Map'!$CQ$4:$CT$4,0)),0)</f>
        <v>30</v>
      </c>
      <c r="J40" s="441">
        <f t="shared" si="23"/>
        <v>4</v>
      </c>
      <c r="K40" s="57">
        <f>SUMIFS('Sub-Areas'!$D:$D,'Sub-Areas'!$B:$B,H40)</f>
        <v>146153</v>
      </c>
      <c r="L40" s="123">
        <f t="shared" si="24"/>
        <v>9.3970877662908986E-2</v>
      </c>
      <c r="M40" s="124">
        <f t="shared" si="25"/>
        <v>1409148</v>
      </c>
      <c r="N40" s="124">
        <f t="shared" si="26"/>
        <v>1555301</v>
      </c>
      <c r="O40" s="123">
        <f t="shared" si="27"/>
        <v>1</v>
      </c>
      <c r="P40" s="118" t="str">
        <f t="shared" si="28"/>
        <v>Significant</v>
      </c>
      <c r="Q40" s="125" t="str">
        <f t="shared" si="29"/>
        <v>-</v>
      </c>
      <c r="AE40" s="127" t="s">
        <v>576</v>
      </c>
      <c r="AF40" s="118">
        <v>2</v>
      </c>
      <c r="AG40" s="46" t="s">
        <v>120</v>
      </c>
      <c r="AH40" s="131" t="s">
        <v>356</v>
      </c>
      <c r="AI40" s="135">
        <f>IFERROR(INDEX('3.4-3.8 Map'!$CQ$5:$CT$74,MATCH(AH40,'3.4-3.8 Map'!AreaNames,0),MATCH($C$4,'3.4-3.8 Map'!$CQ$4:$CT$4,0)),0)</f>
        <v>40</v>
      </c>
      <c r="AJ40" s="133" t="s">
        <v>157</v>
      </c>
      <c r="AK40" s="78" t="s">
        <v>398</v>
      </c>
      <c r="AL40" s="134">
        <f t="shared" si="9"/>
        <v>0</v>
      </c>
      <c r="AM40" s="446">
        <f t="shared" si="10"/>
        <v>40</v>
      </c>
      <c r="AN40" s="441">
        <f t="shared" si="11"/>
        <v>1</v>
      </c>
      <c r="AO40" s="454">
        <f>SUMIFS('Sub-Areas'!$D:$D,'Sub-Areas'!$B:$B,AH40)</f>
        <v>324919</v>
      </c>
      <c r="AP40" s="123">
        <f t="shared" si="12"/>
        <v>1</v>
      </c>
      <c r="AQ40" s="124">
        <f t="shared" si="13"/>
        <v>0</v>
      </c>
      <c r="AR40" s="124">
        <f t="shared" si="14"/>
        <v>324919</v>
      </c>
      <c r="AS40" s="433">
        <f t="shared" si="15"/>
        <v>1</v>
      </c>
      <c r="AT40" s="118" t="str">
        <f t="shared" si="16"/>
        <v>Significant</v>
      </c>
      <c r="AU40" s="125">
        <f t="shared" si="17"/>
        <v>40</v>
      </c>
      <c r="BH40" s="43"/>
      <c r="BI40" s="43"/>
      <c r="BJ40" s="43"/>
      <c r="BK40" s="43"/>
    </row>
    <row r="41" spans="5:63" ht="16.5" customHeight="1" x14ac:dyDescent="0.25">
      <c r="E41" s="60" t="s">
        <v>580</v>
      </c>
      <c r="F41" s="75">
        <v>2</v>
      </c>
      <c r="G41" s="46" t="s">
        <v>163</v>
      </c>
      <c r="H41" s="55" t="s">
        <v>322</v>
      </c>
      <c r="I41" s="440">
        <f>IFERROR(INDEX('3.4-3.8 Map'!$CQ$5:$CT$74,MATCH(H41,'3.4-3.8 Map'!AreaNames,0),MATCH($C$4,'3.4-3.8 Map'!$CQ$4:$CT$4,0)),0)</f>
        <v>30</v>
      </c>
      <c r="J41" s="441">
        <f t="shared" si="23"/>
        <v>5</v>
      </c>
      <c r="K41" s="57">
        <f>SUMIFS('Sub-Areas'!$D:$D,'Sub-Areas'!$B:$B,H41)</f>
        <v>122770</v>
      </c>
      <c r="L41" s="123">
        <f t="shared" si="24"/>
        <v>7.8936488821134951E-2</v>
      </c>
      <c r="M41" s="124">
        <f t="shared" si="25"/>
        <v>1432531</v>
      </c>
      <c r="N41" s="124">
        <f t="shared" si="26"/>
        <v>1555301</v>
      </c>
      <c r="O41" s="123">
        <f t="shared" si="27"/>
        <v>1</v>
      </c>
      <c r="P41" s="118" t="str">
        <f t="shared" si="28"/>
        <v>Significant</v>
      </c>
      <c r="Q41" s="125" t="str">
        <f t="shared" si="29"/>
        <v>-</v>
      </c>
      <c r="AE41" s="163" t="s">
        <v>576</v>
      </c>
      <c r="AF41" s="160">
        <v>2</v>
      </c>
      <c r="AG41" s="47" t="s">
        <v>122</v>
      </c>
      <c r="AH41" s="154" t="s">
        <v>360</v>
      </c>
      <c r="AI41" s="158">
        <f>IFERROR(INDEX('3.4-3.8 Map'!$CQ$5:$CT$74,MATCH(AH41,'3.4-3.8 Map'!AreaNames,0),MATCH($C$4,'3.4-3.8 Map'!$CQ$4:$CT$4,0)),0)</f>
        <v>40</v>
      </c>
      <c r="AJ41" s="155" t="s">
        <v>160</v>
      </c>
      <c r="AK41" s="156" t="s">
        <v>398</v>
      </c>
      <c r="AL41" s="157">
        <f t="shared" si="9"/>
        <v>0</v>
      </c>
      <c r="AM41" s="448">
        <f t="shared" si="10"/>
        <v>40</v>
      </c>
      <c r="AN41" s="449">
        <f t="shared" si="11"/>
        <v>1</v>
      </c>
      <c r="AO41" s="453">
        <f>SUMIFS('Sub-Areas'!$D:$D,'Sub-Areas'!$B:$B,AH41)</f>
        <v>599423</v>
      </c>
      <c r="AP41" s="159">
        <f t="shared" si="12"/>
        <v>1</v>
      </c>
      <c r="AQ41" s="161">
        <f t="shared" si="13"/>
        <v>0</v>
      </c>
      <c r="AR41" s="161">
        <f t="shared" si="14"/>
        <v>599423</v>
      </c>
      <c r="AS41" s="435">
        <f t="shared" si="15"/>
        <v>1</v>
      </c>
      <c r="AT41" s="160" t="str">
        <f t="shared" si="16"/>
        <v>Significant</v>
      </c>
      <c r="AU41" s="162">
        <f t="shared" si="17"/>
        <v>40</v>
      </c>
      <c r="BH41" s="43"/>
      <c r="BI41" s="43"/>
      <c r="BJ41" s="43"/>
      <c r="BK41" s="43"/>
    </row>
    <row r="42" spans="5:63" ht="16.5" customHeight="1" x14ac:dyDescent="0.25">
      <c r="E42" s="60" t="s">
        <v>580</v>
      </c>
      <c r="F42" s="75">
        <v>2</v>
      </c>
      <c r="G42" s="46" t="s">
        <v>163</v>
      </c>
      <c r="H42" s="55" t="s">
        <v>288</v>
      </c>
      <c r="I42" s="440">
        <f>IFERROR(INDEX('3.4-3.8 Map'!$CQ$5:$CT$74,MATCH(H42,'3.4-3.8 Map'!AreaNames,0),MATCH($C$4,'3.4-3.8 Map'!$CQ$4:$CT$4,0)),0)</f>
        <v>30</v>
      </c>
      <c r="J42" s="441">
        <f t="shared" si="23"/>
        <v>6</v>
      </c>
      <c r="K42" s="57">
        <f>SUMIFS('Sub-Areas'!$D:$D,'Sub-Areas'!$B:$B,H42)</f>
        <v>12272</v>
      </c>
      <c r="L42" s="123">
        <f t="shared" si="24"/>
        <v>7.8904340703182217E-3</v>
      </c>
      <c r="M42" s="124">
        <f t="shared" si="25"/>
        <v>1543029</v>
      </c>
      <c r="N42" s="124">
        <f t="shared" si="26"/>
        <v>1555301</v>
      </c>
      <c r="O42" s="123">
        <f t="shared" si="27"/>
        <v>1</v>
      </c>
      <c r="P42" s="118" t="str">
        <f t="shared" si="28"/>
        <v>Significant</v>
      </c>
      <c r="Q42" s="125" t="str">
        <f t="shared" si="29"/>
        <v>-</v>
      </c>
      <c r="AE42" s="127" t="s">
        <v>576</v>
      </c>
      <c r="AF42" s="118">
        <v>2</v>
      </c>
      <c r="AG42" s="46" t="s">
        <v>117</v>
      </c>
      <c r="AH42" s="131" t="s">
        <v>358</v>
      </c>
      <c r="AI42" s="135">
        <f>IFERROR(INDEX('3.4-3.8 Map'!$CQ$5:$CT$74,MATCH(AH42,'3.4-3.8 Map'!AreaNames,0),MATCH($C$4,'3.4-3.8 Map'!$CQ$4:$CT$4,0)),0)</f>
        <v>40</v>
      </c>
      <c r="AJ42" s="133" t="s">
        <v>153</v>
      </c>
      <c r="AK42" s="78" t="s">
        <v>398</v>
      </c>
      <c r="AL42" s="134">
        <f t="shared" si="9"/>
        <v>0</v>
      </c>
      <c r="AM42" s="446">
        <f t="shared" si="10"/>
        <v>40</v>
      </c>
      <c r="AN42" s="441">
        <f t="shared" si="11"/>
        <v>1</v>
      </c>
      <c r="AO42" s="454">
        <f>SUMIFS('Sub-Areas'!$D:$D,'Sub-Areas'!$B:$B,AH42)</f>
        <v>82399</v>
      </c>
      <c r="AP42" s="123">
        <f t="shared" si="12"/>
        <v>1</v>
      </c>
      <c r="AQ42" s="124">
        <f t="shared" si="13"/>
        <v>0</v>
      </c>
      <c r="AR42" s="124">
        <f t="shared" si="14"/>
        <v>82399</v>
      </c>
      <c r="AS42" s="433">
        <f t="shared" si="15"/>
        <v>1</v>
      </c>
      <c r="AT42" s="118" t="str">
        <f t="shared" si="16"/>
        <v>Significant</v>
      </c>
      <c r="AU42" s="125">
        <f t="shared" si="17"/>
        <v>40</v>
      </c>
      <c r="BH42" s="43"/>
      <c r="BI42" s="43"/>
      <c r="BJ42" s="43"/>
      <c r="BK42" s="43"/>
    </row>
    <row r="43" spans="5:63" ht="16.5" customHeight="1" x14ac:dyDescent="0.25">
      <c r="E43" s="60" t="s">
        <v>580</v>
      </c>
      <c r="F43" s="75">
        <v>2</v>
      </c>
      <c r="G43" s="46" t="s">
        <v>163</v>
      </c>
      <c r="H43" s="55" t="s">
        <v>344</v>
      </c>
      <c r="I43" s="442">
        <f>IFERROR(INDEX('3.4-3.8 Map'!$CQ$5:$CT$74,MATCH(H43,'3.4-3.8 Map'!AreaNames,0),MATCH($C$4,'3.4-3.8 Map'!$CQ$4:$CT$4,0)),0)</f>
        <v>30</v>
      </c>
      <c r="J43" s="441">
        <f t="shared" si="23"/>
        <v>7</v>
      </c>
      <c r="K43" s="57">
        <f>SUMIFS('Sub-Areas'!$D:$D,'Sub-Areas'!$B:$B,H43)</f>
        <v>11877</v>
      </c>
      <c r="L43" s="123">
        <f t="shared" si="24"/>
        <v>7.6364639384916486E-3</v>
      </c>
      <c r="M43" s="124">
        <f t="shared" si="25"/>
        <v>1543424</v>
      </c>
      <c r="N43" s="124">
        <f t="shared" si="26"/>
        <v>1555301</v>
      </c>
      <c r="O43" s="123">
        <f t="shared" si="27"/>
        <v>1</v>
      </c>
      <c r="P43" s="118" t="str">
        <f t="shared" si="28"/>
        <v>Significant</v>
      </c>
      <c r="Q43" s="125" t="str">
        <f t="shared" si="29"/>
        <v>-</v>
      </c>
      <c r="AE43" s="163" t="s">
        <v>576</v>
      </c>
      <c r="AF43" s="160">
        <v>2</v>
      </c>
      <c r="AG43" s="47" t="s">
        <v>130</v>
      </c>
      <c r="AH43" s="154" t="s">
        <v>101</v>
      </c>
      <c r="AI43" s="158">
        <f>IFERROR(INDEX('3.4-3.8 Map'!$CQ$5:$CT$74,MATCH(AH43,'3.4-3.8 Map'!AreaNames,0),MATCH($C$4,'3.4-3.8 Map'!$CQ$4:$CT$4,0)),0)</f>
        <v>20</v>
      </c>
      <c r="AJ43" s="155" t="s">
        <v>172</v>
      </c>
      <c r="AK43" s="156" t="s">
        <v>398</v>
      </c>
      <c r="AL43" s="157">
        <f t="shared" si="9"/>
        <v>0</v>
      </c>
      <c r="AM43" s="448">
        <f t="shared" si="10"/>
        <v>20</v>
      </c>
      <c r="AN43" s="449">
        <f t="shared" si="11"/>
        <v>1</v>
      </c>
      <c r="AO43" s="453">
        <f>SUMIFS('Sub-Areas'!$D:$D,'Sub-Areas'!$B:$B,AH43)</f>
        <v>166383</v>
      </c>
      <c r="AP43" s="159">
        <f t="shared" si="12"/>
        <v>1</v>
      </c>
      <c r="AQ43" s="161">
        <f t="shared" si="13"/>
        <v>0</v>
      </c>
      <c r="AR43" s="161">
        <f t="shared" si="14"/>
        <v>166383</v>
      </c>
      <c r="AS43" s="435">
        <f t="shared" si="15"/>
        <v>1</v>
      </c>
      <c r="AT43" s="160" t="str">
        <f t="shared" si="16"/>
        <v>Significant</v>
      </c>
      <c r="AU43" s="162">
        <f t="shared" si="17"/>
        <v>20</v>
      </c>
      <c r="BH43" s="43"/>
      <c r="BI43" s="43"/>
      <c r="BJ43" s="43"/>
      <c r="BK43" s="43"/>
    </row>
    <row r="44" spans="5:63" ht="16.5" customHeight="1" x14ac:dyDescent="0.25">
      <c r="E44" s="60" t="s">
        <v>580</v>
      </c>
      <c r="F44" s="75">
        <v>2</v>
      </c>
      <c r="G44" s="46" t="s">
        <v>163</v>
      </c>
      <c r="H44" s="55" t="s">
        <v>293</v>
      </c>
      <c r="I44" s="440">
        <f>IFERROR(INDEX('3.4-3.8 Map'!$CQ$5:$CT$74,MATCH(H44,'3.4-3.8 Map'!AreaNames,0),MATCH($C$4,'3.4-3.8 Map'!$CQ$4:$CT$4,0)),0)</f>
        <v>30</v>
      </c>
      <c r="J44" s="441">
        <f t="shared" si="23"/>
        <v>8</v>
      </c>
      <c r="K44" s="57">
        <f>SUMIFS('Sub-Areas'!$D:$D,'Sub-Areas'!$B:$B,H44)</f>
        <v>7159</v>
      </c>
      <c r="L44" s="123">
        <f t="shared" si="24"/>
        <v>4.6029675284719809E-3</v>
      </c>
      <c r="M44" s="124">
        <f t="shared" si="25"/>
        <v>1548142</v>
      </c>
      <c r="N44" s="124">
        <f t="shared" si="26"/>
        <v>1555301</v>
      </c>
      <c r="O44" s="123">
        <f t="shared" si="27"/>
        <v>1</v>
      </c>
      <c r="P44" s="118" t="str">
        <f t="shared" si="28"/>
        <v>Significant</v>
      </c>
      <c r="Q44" s="125" t="str">
        <f t="shared" si="29"/>
        <v>-</v>
      </c>
      <c r="AE44" s="127" t="s">
        <v>576</v>
      </c>
      <c r="AF44" s="118">
        <v>2</v>
      </c>
      <c r="AG44" s="46" t="s">
        <v>124</v>
      </c>
      <c r="AH44" s="131" t="s">
        <v>349</v>
      </c>
      <c r="AI44" s="135">
        <f>IFERROR(INDEX('3.4-3.8 Map'!$CQ$5:$CT$74,MATCH(AH44,'3.4-3.8 Map'!AreaNames,0),MATCH($C$4,'3.4-3.8 Map'!$CQ$4:$CT$4,0)),0)</f>
        <v>30</v>
      </c>
      <c r="AJ44" s="133" t="s">
        <v>163</v>
      </c>
      <c r="AK44" s="78" t="s">
        <v>398</v>
      </c>
      <c r="AL44" s="134">
        <f t="shared" si="9"/>
        <v>0</v>
      </c>
      <c r="AM44" s="446">
        <f t="shared" si="10"/>
        <v>30</v>
      </c>
      <c r="AN44" s="441">
        <f t="shared" si="11"/>
        <v>1</v>
      </c>
      <c r="AO44" s="454">
        <f>SUMIFS('Sub-Areas'!$D:$D,'Sub-Areas'!$B:$B,AH44)</f>
        <v>356235</v>
      </c>
      <c r="AP44" s="123">
        <f t="shared" si="12"/>
        <v>0.96008311637910126</v>
      </c>
      <c r="AQ44" s="124">
        <f t="shared" si="13"/>
        <v>11877</v>
      </c>
      <c r="AR44" s="124">
        <f t="shared" si="14"/>
        <v>368112</v>
      </c>
      <c r="AS44" s="433">
        <f t="shared" si="15"/>
        <v>0.99209262463414238</v>
      </c>
      <c r="AT44" s="118" t="str">
        <f t="shared" si="16"/>
        <v>Significant</v>
      </c>
      <c r="AU44" s="125">
        <f t="shared" si="17"/>
        <v>30</v>
      </c>
      <c r="BH44" s="43"/>
      <c r="BI44" s="43"/>
      <c r="BJ44" s="43"/>
      <c r="BK44" s="43"/>
    </row>
    <row r="45" spans="5:63" ht="16.5" customHeight="1" x14ac:dyDescent="0.25">
      <c r="E45" s="60" t="s">
        <v>580</v>
      </c>
      <c r="F45" s="75">
        <v>2</v>
      </c>
      <c r="G45" s="46" t="s">
        <v>163</v>
      </c>
      <c r="H45" s="55" t="s">
        <v>299</v>
      </c>
      <c r="I45" s="442">
        <f>IFERROR(INDEX('3.4-3.8 Map'!$CQ$5:$CT$74,MATCH(H45,'3.4-3.8 Map'!AreaNames,0),MATCH($C$4,'3.4-3.8 Map'!$CQ$4:$CT$4,0)),0)</f>
        <v>30</v>
      </c>
      <c r="J45" s="441">
        <f t="shared" si="23"/>
        <v>9</v>
      </c>
      <c r="K45" s="57">
        <f>SUMIFS('Sub-Areas'!$D:$D,'Sub-Areas'!$B:$B,H45)</f>
        <v>887</v>
      </c>
      <c r="L45" s="123">
        <f t="shared" si="24"/>
        <v>5.7030761248144245E-4</v>
      </c>
      <c r="M45" s="124">
        <f t="shared" si="25"/>
        <v>1554414</v>
      </c>
      <c r="N45" s="124">
        <f t="shared" si="26"/>
        <v>1555301</v>
      </c>
      <c r="O45" s="123">
        <f t="shared" si="27"/>
        <v>1</v>
      </c>
      <c r="P45" s="118" t="str">
        <f t="shared" si="28"/>
        <v>Significant</v>
      </c>
      <c r="Q45" s="125" t="str">
        <f t="shared" si="29"/>
        <v>-</v>
      </c>
      <c r="AE45" s="127" t="s">
        <v>576</v>
      </c>
      <c r="AF45" s="118">
        <v>2</v>
      </c>
      <c r="AG45" s="46" t="s">
        <v>124</v>
      </c>
      <c r="AH45" s="131" t="s">
        <v>344</v>
      </c>
      <c r="AI45" s="135">
        <f>IFERROR(INDEX('3.4-3.8 Map'!$CQ$5:$CT$74,MATCH(AH45,'3.4-3.8 Map'!AreaNames,0),MATCH($C$4,'3.4-3.8 Map'!$CQ$4:$CT$4,0)),0)</f>
        <v>30</v>
      </c>
      <c r="AJ45" s="133" t="s">
        <v>163</v>
      </c>
      <c r="AK45" s="78" t="s">
        <v>182</v>
      </c>
      <c r="AL45" s="134">
        <f t="shared" si="9"/>
        <v>0</v>
      </c>
      <c r="AM45" s="446">
        <f t="shared" si="10"/>
        <v>30</v>
      </c>
      <c r="AN45" s="441">
        <f t="shared" si="11"/>
        <v>2</v>
      </c>
      <c r="AO45" s="454">
        <f>SUMIFS('Sub-Areas'!$D:$D,'Sub-Areas'!$B:$B,AH45)</f>
        <v>11877</v>
      </c>
      <c r="AP45" s="123">
        <f t="shared" si="12"/>
        <v>3.2009508255041154E-2</v>
      </c>
      <c r="AQ45" s="124">
        <f t="shared" si="13"/>
        <v>356235</v>
      </c>
      <c r="AR45" s="124">
        <f t="shared" si="14"/>
        <v>368112</v>
      </c>
      <c r="AS45" s="433">
        <f t="shared" si="15"/>
        <v>0.99209262463414238</v>
      </c>
      <c r="AT45" s="118" t="str">
        <f t="shared" si="16"/>
        <v>Significant</v>
      </c>
      <c r="AU45" s="125" t="str">
        <f t="shared" si="17"/>
        <v>-</v>
      </c>
      <c r="BH45" s="43"/>
      <c r="BI45" s="43"/>
      <c r="BJ45" s="43"/>
      <c r="BK45" s="43"/>
    </row>
    <row r="46" spans="5:63" ht="16.5" customHeight="1" x14ac:dyDescent="0.25">
      <c r="E46" s="60" t="s">
        <v>580</v>
      </c>
      <c r="F46" s="75">
        <v>2</v>
      </c>
      <c r="G46" s="46" t="s">
        <v>163</v>
      </c>
      <c r="H46" s="55" t="s">
        <v>291</v>
      </c>
      <c r="I46" s="440">
        <f>IFERROR(INDEX('3.4-3.8 Map'!$CQ$5:$CT$74,MATCH(H46,'3.4-3.8 Map'!AreaNames,0),MATCH($C$4,'3.4-3.8 Map'!$CQ$4:$CT$4,0)),0)</f>
        <v>30</v>
      </c>
      <c r="J46" s="441">
        <f t="shared" si="23"/>
        <v>10</v>
      </c>
      <c r="K46" s="57">
        <f>SUMIFS('Sub-Areas'!$D:$D,'Sub-Areas'!$B:$B,H46)</f>
        <v>560</v>
      </c>
      <c r="L46" s="123">
        <f t="shared" si="24"/>
        <v>3.6005892107058375E-4</v>
      </c>
      <c r="M46" s="124">
        <f t="shared" si="25"/>
        <v>1554741</v>
      </c>
      <c r="N46" s="124">
        <f t="shared" si="26"/>
        <v>1555301</v>
      </c>
      <c r="O46" s="123">
        <f t="shared" si="27"/>
        <v>1</v>
      </c>
      <c r="P46" s="118" t="str">
        <f t="shared" si="28"/>
        <v>Significant</v>
      </c>
      <c r="Q46" s="125" t="str">
        <f t="shared" si="29"/>
        <v>-</v>
      </c>
      <c r="AE46" s="127" t="s">
        <v>576</v>
      </c>
      <c r="AF46" s="118">
        <v>2</v>
      </c>
      <c r="AG46" s="46" t="s">
        <v>124</v>
      </c>
      <c r="AH46" s="131" t="s">
        <v>404</v>
      </c>
      <c r="AI46" s="135">
        <f>IFERROR(INDEX('3.4-3.8 Map'!$CQ$5:$CT$74,MATCH(AH46,'3.4-3.8 Map'!AreaNames,0),MATCH($C$4,'3.4-3.8 Map'!$CQ$4:$CT$4,0)),0)</f>
        <v>0</v>
      </c>
      <c r="AJ46" s="133" t="s">
        <v>398</v>
      </c>
      <c r="AK46" s="78" t="s">
        <v>398</v>
      </c>
      <c r="AL46" s="134">
        <f t="shared" si="9"/>
        <v>0</v>
      </c>
      <c r="AM46" s="446">
        <f t="shared" si="10"/>
        <v>0</v>
      </c>
      <c r="AN46" s="441">
        <f t="shared" si="11"/>
        <v>3</v>
      </c>
      <c r="AO46" s="454">
        <f>SUMIFS('Sub-Areas'!$D:$D,'Sub-Areas'!$B:$B,AH46)</f>
        <v>2934</v>
      </c>
      <c r="AP46" s="123">
        <f t="shared" si="12"/>
        <v>7.9073753658576024E-3</v>
      </c>
      <c r="AQ46" s="124">
        <f t="shared" si="13"/>
        <v>368112</v>
      </c>
      <c r="AR46" s="124">
        <f t="shared" si="14"/>
        <v>371046</v>
      </c>
      <c r="AS46" s="433">
        <f t="shared" si="15"/>
        <v>1</v>
      </c>
      <c r="AT46" s="118" t="str">
        <f t="shared" si="16"/>
        <v>Significant</v>
      </c>
      <c r="AU46" s="125" t="str">
        <f t="shared" si="17"/>
        <v>-</v>
      </c>
      <c r="BH46" s="43"/>
      <c r="BI46" s="43"/>
      <c r="BJ46" s="43"/>
      <c r="BK46" s="43"/>
    </row>
    <row r="47" spans="5:63" ht="16.5" customHeight="1" x14ac:dyDescent="0.25">
      <c r="E47" s="60" t="s">
        <v>580</v>
      </c>
      <c r="F47" s="75">
        <v>2</v>
      </c>
      <c r="G47" s="46" t="s">
        <v>163</v>
      </c>
      <c r="H47" s="55" t="s">
        <v>295</v>
      </c>
      <c r="I47" s="440">
        <f>IFERROR(INDEX('3.4-3.8 Map'!$CQ$5:$CT$74,MATCH(H47,'3.4-3.8 Map'!AreaNames,0),MATCH($C$4,'3.4-3.8 Map'!$CQ$4:$CT$4,0)),0)</f>
        <v>30</v>
      </c>
      <c r="J47" s="441">
        <f t="shared" si="23"/>
        <v>11</v>
      </c>
      <c r="K47" s="57">
        <f>SUMIFS('Sub-Areas'!$D:$D,'Sub-Areas'!$B:$B,H47)</f>
        <v>210</v>
      </c>
      <c r="L47" s="123">
        <f t="shared" si="24"/>
        <v>1.3502209540146892E-4</v>
      </c>
      <c r="M47" s="124">
        <f t="shared" si="25"/>
        <v>1555091</v>
      </c>
      <c r="N47" s="124">
        <f t="shared" si="26"/>
        <v>1555301</v>
      </c>
      <c r="O47" s="123">
        <f t="shared" si="27"/>
        <v>1</v>
      </c>
      <c r="P47" s="118" t="str">
        <f t="shared" si="28"/>
        <v>Significant</v>
      </c>
      <c r="Q47" s="125" t="str">
        <f t="shared" si="29"/>
        <v>-</v>
      </c>
      <c r="AE47" s="163" t="s">
        <v>576</v>
      </c>
      <c r="AF47" s="160">
        <v>2</v>
      </c>
      <c r="AG47" s="47" t="s">
        <v>128</v>
      </c>
      <c r="AH47" s="154" t="s">
        <v>245</v>
      </c>
      <c r="AI47" s="158">
        <f>IFERROR(INDEX('3.4-3.8 Map'!$CQ$5:$CT$74,MATCH(AH47,'3.4-3.8 Map'!AreaNames,0),MATCH($C$4,'3.4-3.8 Map'!$CQ$4:$CT$4,0)),0)</f>
        <v>40</v>
      </c>
      <c r="AJ47" s="155" t="s">
        <v>169</v>
      </c>
      <c r="AK47" s="156" t="s">
        <v>398</v>
      </c>
      <c r="AL47" s="157">
        <f t="shared" si="9"/>
        <v>0</v>
      </c>
      <c r="AM47" s="448">
        <f t="shared" si="10"/>
        <v>40</v>
      </c>
      <c r="AN47" s="449">
        <f t="shared" si="11"/>
        <v>1</v>
      </c>
      <c r="AO47" s="453">
        <f>SUMIFS('Sub-Areas'!$D:$D,'Sub-Areas'!$B:$B,AH47)</f>
        <v>132499</v>
      </c>
      <c r="AP47" s="159">
        <f t="shared" si="12"/>
        <v>1</v>
      </c>
      <c r="AQ47" s="161">
        <f t="shared" si="13"/>
        <v>0</v>
      </c>
      <c r="AR47" s="161">
        <f t="shared" si="14"/>
        <v>132499</v>
      </c>
      <c r="AS47" s="435">
        <f t="shared" si="15"/>
        <v>1</v>
      </c>
      <c r="AT47" s="160" t="str">
        <f t="shared" si="16"/>
        <v>Significant</v>
      </c>
      <c r="AU47" s="162">
        <f t="shared" si="17"/>
        <v>40</v>
      </c>
      <c r="BH47" s="43"/>
      <c r="BI47" s="43"/>
      <c r="BJ47" s="43"/>
      <c r="BK47" s="43"/>
    </row>
    <row r="48" spans="5:63" ht="16.5" customHeight="1" x14ac:dyDescent="0.25">
      <c r="E48" s="60" t="s">
        <v>580</v>
      </c>
      <c r="F48" s="75">
        <v>2</v>
      </c>
      <c r="G48" s="46" t="s">
        <v>163</v>
      </c>
      <c r="H48" s="55" t="s">
        <v>297</v>
      </c>
      <c r="I48" s="442">
        <f>IFERROR(INDEX('3.4-3.8 Map'!$CQ$5:$CT$74,MATCH(H48,'3.4-3.8 Map'!AreaNames,0),MATCH($C$4,'3.4-3.8 Map'!$CQ$4:$CT$4,0)),0)</f>
        <v>30</v>
      </c>
      <c r="J48" s="441">
        <f t="shared" si="23"/>
        <v>12</v>
      </c>
      <c r="K48" s="57">
        <f>SUMIFS('Sub-Areas'!$D:$D,'Sub-Areas'!$B:$B,H48)</f>
        <v>29</v>
      </c>
      <c r="L48" s="123">
        <f t="shared" si="24"/>
        <v>1.8645908412583801E-5</v>
      </c>
      <c r="M48" s="124">
        <f t="shared" si="25"/>
        <v>1555272</v>
      </c>
      <c r="N48" s="124">
        <f t="shared" si="26"/>
        <v>1555301</v>
      </c>
      <c r="O48" s="123">
        <f t="shared" si="27"/>
        <v>1</v>
      </c>
      <c r="P48" s="118" t="str">
        <f t="shared" si="28"/>
        <v>Significant</v>
      </c>
      <c r="Q48" s="125" t="str">
        <f t="shared" si="29"/>
        <v>-</v>
      </c>
      <c r="AE48" s="127" t="s">
        <v>576</v>
      </c>
      <c r="AF48" s="118">
        <v>2</v>
      </c>
      <c r="AG48" s="46" t="s">
        <v>126</v>
      </c>
      <c r="AH48" s="131" t="s">
        <v>249</v>
      </c>
      <c r="AI48" s="135">
        <f>IFERROR(INDEX('3.4-3.8 Map'!$CQ$5:$CT$74,MATCH(AH48,'3.4-3.8 Map'!AreaNames,0),MATCH($C$4,'3.4-3.8 Map'!$CQ$4:$CT$4,0)),0)</f>
        <v>40</v>
      </c>
      <c r="AJ48" s="133" t="s">
        <v>166</v>
      </c>
      <c r="AK48" s="78" t="s">
        <v>398</v>
      </c>
      <c r="AL48" s="134">
        <f t="shared" si="9"/>
        <v>0</v>
      </c>
      <c r="AM48" s="446">
        <f t="shared" si="10"/>
        <v>40</v>
      </c>
      <c r="AN48" s="441">
        <f t="shared" si="11"/>
        <v>1</v>
      </c>
      <c r="AO48" s="454">
        <f>SUMIFS('Sub-Areas'!$D:$D,'Sub-Areas'!$B:$B,AH48)</f>
        <v>369175</v>
      </c>
      <c r="AP48" s="123">
        <f t="shared" si="12"/>
        <v>1</v>
      </c>
      <c r="AQ48" s="124">
        <f t="shared" si="13"/>
        <v>0</v>
      </c>
      <c r="AR48" s="124">
        <f t="shared" si="14"/>
        <v>369175</v>
      </c>
      <c r="AS48" s="433">
        <f t="shared" si="15"/>
        <v>1</v>
      </c>
      <c r="AT48" s="118" t="str">
        <f t="shared" si="16"/>
        <v>Significant</v>
      </c>
      <c r="AU48" s="125">
        <f t="shared" si="17"/>
        <v>40</v>
      </c>
      <c r="BH48" s="43"/>
      <c r="BI48" s="43"/>
      <c r="BJ48" s="43"/>
      <c r="BK48" s="43"/>
    </row>
    <row r="49" spans="5:63" ht="16.5" customHeight="1" x14ac:dyDescent="0.25">
      <c r="E49" s="60" t="s">
        <v>580</v>
      </c>
      <c r="F49" s="75">
        <v>2</v>
      </c>
      <c r="G49" s="46" t="s">
        <v>163</v>
      </c>
      <c r="H49" s="55" t="s">
        <v>330</v>
      </c>
      <c r="I49" s="442">
        <f>IFERROR(INDEX('3.4-3.8 Map'!$CQ$5:$CT$74,MATCH(H49,'3.4-3.8 Map'!AreaNames,0),MATCH($C$4,'3.4-3.8 Map'!$CQ$4:$CT$4,0)),0)</f>
        <v>30</v>
      </c>
      <c r="J49" s="441">
        <f t="shared" si="23"/>
        <v>13</v>
      </c>
      <c r="K49" s="57">
        <f>SUMIFS('Sub-Areas'!$D:$D,'Sub-Areas'!$B:$B,H49)</f>
        <v>0</v>
      </c>
      <c r="L49" s="123">
        <f t="shared" si="24"/>
        <v>0</v>
      </c>
      <c r="M49" s="124">
        <f t="shared" si="25"/>
        <v>1555301</v>
      </c>
      <c r="N49" s="124">
        <f t="shared" si="26"/>
        <v>1555301</v>
      </c>
      <c r="O49" s="123">
        <f t="shared" si="27"/>
        <v>1</v>
      </c>
      <c r="P49" s="118" t="str">
        <f t="shared" si="28"/>
        <v>Significant</v>
      </c>
      <c r="Q49" s="125" t="str">
        <f t="shared" si="29"/>
        <v>-</v>
      </c>
      <c r="AE49" s="127" t="s">
        <v>576</v>
      </c>
      <c r="AF49" s="118">
        <v>2</v>
      </c>
      <c r="AG49" s="46" t="s">
        <v>132</v>
      </c>
      <c r="AH49" s="131" t="s">
        <v>253</v>
      </c>
      <c r="AI49" s="135">
        <f>IFERROR(INDEX('3.4-3.8 Map'!$CQ$5:$CT$74,MATCH(AH49,'3.4-3.8 Map'!AreaNames,0),MATCH($C$4,'3.4-3.8 Map'!$CQ$4:$CT$4,0)),0)</f>
        <v>45</v>
      </c>
      <c r="AJ49" s="133" t="s">
        <v>175</v>
      </c>
      <c r="AK49" s="78" t="s">
        <v>398</v>
      </c>
      <c r="AL49" s="134">
        <f t="shared" si="9"/>
        <v>0</v>
      </c>
      <c r="AM49" s="446">
        <f t="shared" si="10"/>
        <v>45</v>
      </c>
      <c r="AN49" s="441">
        <f t="shared" si="11"/>
        <v>1</v>
      </c>
      <c r="AO49" s="454">
        <f>SUMIFS('Sub-Areas'!$D:$D,'Sub-Areas'!$B:$B,AH49)</f>
        <v>90436</v>
      </c>
      <c r="AP49" s="123">
        <f t="shared" si="12"/>
        <v>1</v>
      </c>
      <c r="AQ49" s="124">
        <f t="shared" si="13"/>
        <v>0</v>
      </c>
      <c r="AR49" s="124">
        <f t="shared" si="14"/>
        <v>90436</v>
      </c>
      <c r="AS49" s="433">
        <f t="shared" si="15"/>
        <v>1</v>
      </c>
      <c r="AT49" s="118" t="str">
        <f t="shared" si="16"/>
        <v>Significant</v>
      </c>
      <c r="AU49" s="125">
        <f t="shared" si="17"/>
        <v>45</v>
      </c>
      <c r="BH49" s="43"/>
      <c r="BI49" s="43"/>
      <c r="BJ49" s="43"/>
      <c r="BK49" s="43"/>
    </row>
    <row r="50" spans="5:63" ht="16.5" customHeight="1" thickBot="1" x14ac:dyDescent="0.3">
      <c r="E50" s="60" t="s">
        <v>580</v>
      </c>
      <c r="F50" s="75">
        <v>2</v>
      </c>
      <c r="G50" s="46" t="s">
        <v>169</v>
      </c>
      <c r="H50" s="55" t="s">
        <v>58</v>
      </c>
      <c r="I50" s="442">
        <f>IFERROR(INDEX('3.4-3.8 Map'!$CQ$5:$CT$74,MATCH(H50,'3.4-3.8 Map'!AreaNames,0),MATCH($C$4,'3.4-3.8 Map'!$CQ$4:$CT$4,0)),0)</f>
        <v>40</v>
      </c>
      <c r="J50" s="441">
        <f t="shared" si="23"/>
        <v>1</v>
      </c>
      <c r="K50" s="57">
        <f>SUMIFS('Sub-Areas'!$D:$D,'Sub-Areas'!$B:$B,H50)</f>
        <v>283263</v>
      </c>
      <c r="L50" s="123">
        <f t="shared" si="24"/>
        <v>0.50923960039335048</v>
      </c>
      <c r="M50" s="124">
        <f t="shared" si="25"/>
        <v>272984</v>
      </c>
      <c r="N50" s="124">
        <f t="shared" si="26"/>
        <v>556247</v>
      </c>
      <c r="O50" s="123">
        <f t="shared" si="27"/>
        <v>1</v>
      </c>
      <c r="P50" s="118" t="str">
        <f t="shared" si="28"/>
        <v>Significant</v>
      </c>
      <c r="Q50" s="125">
        <f t="shared" si="29"/>
        <v>40</v>
      </c>
      <c r="AE50" s="172" t="s">
        <v>576</v>
      </c>
      <c r="AF50" s="173">
        <v>2</v>
      </c>
      <c r="AG50" s="406" t="s">
        <v>89</v>
      </c>
      <c r="AH50" s="174" t="s">
        <v>90</v>
      </c>
      <c r="AI50" s="178">
        <f>IFERROR(INDEX('3.4-3.8 Map'!$CQ$5:$CT$74,MATCH(AH50,'3.4-3.8 Map'!AreaNames,0),MATCH($C$4,'3.4-3.8 Map'!$CQ$4:$CT$4,0)),0)</f>
        <v>40</v>
      </c>
      <c r="AJ50" s="175" t="s">
        <v>157</v>
      </c>
      <c r="AK50" s="176" t="s">
        <v>398</v>
      </c>
      <c r="AL50" s="177">
        <f t="shared" si="9"/>
        <v>0</v>
      </c>
      <c r="AM50" s="450">
        <f t="shared" si="10"/>
        <v>40</v>
      </c>
      <c r="AN50" s="451">
        <f t="shared" si="11"/>
        <v>1</v>
      </c>
      <c r="AO50" s="455">
        <f>SUMIFS('Sub-Areas'!$D:$D,'Sub-Areas'!$B:$B,AH50)</f>
        <v>193137</v>
      </c>
      <c r="AP50" s="91">
        <f t="shared" si="12"/>
        <v>1</v>
      </c>
      <c r="AQ50" s="90">
        <f t="shared" si="13"/>
        <v>0</v>
      </c>
      <c r="AR50" s="90">
        <f t="shared" si="14"/>
        <v>193137</v>
      </c>
      <c r="AS50" s="436">
        <f t="shared" si="15"/>
        <v>1</v>
      </c>
      <c r="AT50" s="173" t="str">
        <f t="shared" si="16"/>
        <v>Significant</v>
      </c>
      <c r="AU50" s="179">
        <f t="shared" si="17"/>
        <v>40</v>
      </c>
      <c r="BH50" s="43"/>
      <c r="BI50" s="43"/>
      <c r="BJ50" s="43"/>
      <c r="BK50" s="43"/>
    </row>
    <row r="51" spans="5:63" ht="16.5" customHeight="1" x14ac:dyDescent="0.25">
      <c r="E51" s="60" t="s">
        <v>580</v>
      </c>
      <c r="F51" s="75">
        <v>2</v>
      </c>
      <c r="G51" s="46" t="s">
        <v>169</v>
      </c>
      <c r="H51" s="55" t="s">
        <v>71</v>
      </c>
      <c r="I51" s="440">
        <f>IFERROR(INDEX('3.4-3.8 Map'!$CQ$5:$CT$74,MATCH(H51,'3.4-3.8 Map'!AreaNames,0),MATCH($C$4,'3.4-3.8 Map'!$CQ$4:$CT$4,0)),0)</f>
        <v>40</v>
      </c>
      <c r="J51" s="441">
        <f t="shared" si="23"/>
        <v>2</v>
      </c>
      <c r="K51" s="57">
        <f>SUMIFS('Sub-Areas'!$D:$D,'Sub-Areas'!$B:$B,H51)</f>
        <v>139083</v>
      </c>
      <c r="L51" s="123">
        <f t="shared" si="24"/>
        <v>0.25003820245322672</v>
      </c>
      <c r="M51" s="124">
        <f t="shared" si="25"/>
        <v>417164</v>
      </c>
      <c r="N51" s="124">
        <f t="shared" si="26"/>
        <v>556247</v>
      </c>
      <c r="O51" s="123">
        <f t="shared" si="27"/>
        <v>1</v>
      </c>
      <c r="P51" s="118" t="str">
        <f t="shared" si="28"/>
        <v>Significant</v>
      </c>
      <c r="Q51" s="125" t="str">
        <f t="shared" si="29"/>
        <v>-</v>
      </c>
      <c r="BH51" s="43"/>
      <c r="BI51" s="43"/>
      <c r="BJ51" s="43"/>
      <c r="BK51" s="43"/>
    </row>
    <row r="52" spans="5:63" ht="16.5" customHeight="1" x14ac:dyDescent="0.25">
      <c r="E52" s="60" t="s">
        <v>580</v>
      </c>
      <c r="F52" s="75">
        <v>2</v>
      </c>
      <c r="G52" s="46" t="s">
        <v>169</v>
      </c>
      <c r="H52" s="55" t="s">
        <v>245</v>
      </c>
      <c r="I52" s="442">
        <f>IFERROR(INDEX('3.4-3.8 Map'!$CQ$5:$CT$74,MATCH(H52,'3.4-3.8 Map'!AreaNames,0),MATCH($C$4,'3.4-3.8 Map'!$CQ$4:$CT$4,0)),0)</f>
        <v>40</v>
      </c>
      <c r="J52" s="441">
        <f t="shared" si="23"/>
        <v>3</v>
      </c>
      <c r="K52" s="57">
        <f>SUMIFS('Sub-Areas'!$D:$D,'Sub-Areas'!$B:$B,H52)</f>
        <v>132499</v>
      </c>
      <c r="L52" s="123">
        <f t="shared" si="24"/>
        <v>0.23820173412171211</v>
      </c>
      <c r="M52" s="124">
        <f t="shared" si="25"/>
        <v>423748</v>
      </c>
      <c r="N52" s="124">
        <f t="shared" si="26"/>
        <v>556247</v>
      </c>
      <c r="O52" s="123">
        <f t="shared" si="27"/>
        <v>1</v>
      </c>
      <c r="P52" s="118" t="str">
        <f t="shared" si="28"/>
        <v>Significant</v>
      </c>
      <c r="Q52" s="125" t="str">
        <f t="shared" si="29"/>
        <v>-</v>
      </c>
      <c r="BH52" s="43"/>
      <c r="BI52" s="43"/>
      <c r="BJ52" s="43"/>
      <c r="BK52" s="43"/>
    </row>
    <row r="53" spans="5:63" ht="16.5" customHeight="1" x14ac:dyDescent="0.25">
      <c r="E53" s="60" t="s">
        <v>580</v>
      </c>
      <c r="F53" s="75">
        <v>2</v>
      </c>
      <c r="G53" s="46" t="s">
        <v>169</v>
      </c>
      <c r="H53" s="55" t="s">
        <v>383</v>
      </c>
      <c r="I53" s="440">
        <f>IFERROR(INDEX('3.4-3.8 Map'!$CQ$5:$CT$74,MATCH(H53,'3.4-3.8 Map'!AreaNames,0),MATCH($C$4,'3.4-3.8 Map'!$CQ$4:$CT$4,0)),0)</f>
        <v>40</v>
      </c>
      <c r="J53" s="441">
        <f t="shared" si="23"/>
        <v>4</v>
      </c>
      <c r="K53" s="57">
        <f>SUMIFS('Sub-Areas'!$D:$D,'Sub-Areas'!$B:$B,H53)</f>
        <v>1402</v>
      </c>
      <c r="L53" s="123">
        <f t="shared" si="24"/>
        <v>2.5204630317107327E-3</v>
      </c>
      <c r="M53" s="124">
        <f t="shared" si="25"/>
        <v>554845</v>
      </c>
      <c r="N53" s="124">
        <f t="shared" si="26"/>
        <v>556247</v>
      </c>
      <c r="O53" s="123">
        <f t="shared" si="27"/>
        <v>1</v>
      </c>
      <c r="P53" s="118" t="str">
        <f t="shared" si="28"/>
        <v>Significant</v>
      </c>
      <c r="Q53" s="125" t="str">
        <f t="shared" si="29"/>
        <v>-</v>
      </c>
      <c r="BH53" s="43"/>
      <c r="BI53" s="43"/>
      <c r="BJ53" s="43"/>
      <c r="BK53" s="43"/>
    </row>
    <row r="54" spans="5:63" ht="16.5" customHeight="1" x14ac:dyDescent="0.25">
      <c r="E54" s="60" t="s">
        <v>580</v>
      </c>
      <c r="F54" s="75">
        <v>2</v>
      </c>
      <c r="G54" s="46" t="s">
        <v>166</v>
      </c>
      <c r="H54" s="55" t="s">
        <v>366</v>
      </c>
      <c r="I54" s="442">
        <f>IFERROR(INDEX('3.4-3.8 Map'!$CQ$5:$CT$74,MATCH(H54,'3.4-3.8 Map'!AreaNames,0),MATCH($C$4,'3.4-3.8 Map'!$CQ$4:$CT$4,0)),0)</f>
        <v>40</v>
      </c>
      <c r="J54" s="441">
        <f t="shared" si="23"/>
        <v>1</v>
      </c>
      <c r="K54" s="57">
        <f>SUMIFS('Sub-Areas'!$D:$D,'Sub-Areas'!$B:$B,H54)</f>
        <v>560312</v>
      </c>
      <c r="L54" s="123">
        <f t="shared" si="24"/>
        <v>0.34946178549131601</v>
      </c>
      <c r="M54" s="124">
        <f t="shared" si="25"/>
        <v>1043045</v>
      </c>
      <c r="N54" s="124">
        <f t="shared" si="26"/>
        <v>1603357</v>
      </c>
      <c r="O54" s="123">
        <f t="shared" si="27"/>
        <v>1</v>
      </c>
      <c r="P54" s="118" t="str">
        <f t="shared" si="28"/>
        <v>Significant</v>
      </c>
      <c r="Q54" s="125">
        <f t="shared" si="29"/>
        <v>40</v>
      </c>
      <c r="BH54" s="43"/>
      <c r="BI54" s="43"/>
      <c r="BJ54" s="43"/>
      <c r="BK54" s="43"/>
    </row>
    <row r="55" spans="5:63" ht="16.5" customHeight="1" x14ac:dyDescent="0.25">
      <c r="E55" s="60" t="s">
        <v>580</v>
      </c>
      <c r="F55" s="75">
        <v>2</v>
      </c>
      <c r="G55" s="46" t="s">
        <v>166</v>
      </c>
      <c r="H55" s="55" t="s">
        <v>249</v>
      </c>
      <c r="I55" s="442">
        <f>IFERROR(INDEX('3.4-3.8 Map'!$CQ$5:$CT$74,MATCH(H55,'3.4-3.8 Map'!AreaNames,0),MATCH($C$4,'3.4-3.8 Map'!$CQ$4:$CT$4,0)),0)</f>
        <v>40</v>
      </c>
      <c r="J55" s="441">
        <f t="shared" si="23"/>
        <v>2</v>
      </c>
      <c r="K55" s="57">
        <f>SUMIFS('Sub-Areas'!$D:$D,'Sub-Areas'!$B:$B,H55)</f>
        <v>369175</v>
      </c>
      <c r="L55" s="123">
        <f t="shared" si="24"/>
        <v>0.23025127903517431</v>
      </c>
      <c r="M55" s="124">
        <f t="shared" si="25"/>
        <v>1234182</v>
      </c>
      <c r="N55" s="124">
        <f t="shared" si="26"/>
        <v>1603357</v>
      </c>
      <c r="O55" s="123">
        <f t="shared" si="27"/>
        <v>1</v>
      </c>
      <c r="P55" s="118" t="str">
        <f t="shared" si="28"/>
        <v>Significant</v>
      </c>
      <c r="Q55" s="125" t="str">
        <f t="shared" si="29"/>
        <v>-</v>
      </c>
      <c r="BH55" s="43"/>
      <c r="BI55" s="43"/>
      <c r="BJ55" s="43"/>
      <c r="BK55" s="43"/>
    </row>
    <row r="56" spans="5:63" ht="16.5" customHeight="1" x14ac:dyDescent="0.25">
      <c r="E56" s="60" t="s">
        <v>580</v>
      </c>
      <c r="F56" s="75">
        <v>2</v>
      </c>
      <c r="G56" s="46" t="s">
        <v>166</v>
      </c>
      <c r="H56" s="55" t="s">
        <v>388</v>
      </c>
      <c r="I56" s="442">
        <f>IFERROR(INDEX('3.4-3.8 Map'!$CQ$5:$CT$74,MATCH(H56,'3.4-3.8 Map'!AreaNames,0),MATCH($C$4,'3.4-3.8 Map'!$CQ$4:$CT$4,0)),0)</f>
        <v>40</v>
      </c>
      <c r="J56" s="441">
        <f t="shared" si="23"/>
        <v>3</v>
      </c>
      <c r="K56" s="57">
        <f>SUMIFS('Sub-Areas'!$D:$D,'Sub-Areas'!$B:$B,H56)</f>
        <v>299524</v>
      </c>
      <c r="L56" s="123">
        <f t="shared" si="24"/>
        <v>0.18681054811872838</v>
      </c>
      <c r="M56" s="124">
        <f t="shared" si="25"/>
        <v>1303833</v>
      </c>
      <c r="N56" s="124">
        <f t="shared" si="26"/>
        <v>1603357</v>
      </c>
      <c r="O56" s="123">
        <f t="shared" si="27"/>
        <v>1</v>
      </c>
      <c r="P56" s="118" t="str">
        <f t="shared" si="28"/>
        <v>Significant</v>
      </c>
      <c r="Q56" s="125" t="str">
        <f t="shared" si="29"/>
        <v>-</v>
      </c>
      <c r="BH56" s="43"/>
      <c r="BI56" s="43"/>
      <c r="BJ56" s="43"/>
      <c r="BK56" s="43"/>
    </row>
    <row r="57" spans="5:63" ht="16.5" customHeight="1" x14ac:dyDescent="0.25">
      <c r="E57" s="60" t="s">
        <v>580</v>
      </c>
      <c r="F57" s="75">
        <v>2</v>
      </c>
      <c r="G57" s="46" t="s">
        <v>166</v>
      </c>
      <c r="H57" s="55" t="s">
        <v>307</v>
      </c>
      <c r="I57" s="442">
        <f>IFERROR(INDEX('3.4-3.8 Map'!$CQ$5:$CT$74,MATCH(H57,'3.4-3.8 Map'!AreaNames,0),MATCH($C$4,'3.4-3.8 Map'!$CQ$4:$CT$4,0)),0)</f>
        <v>40</v>
      </c>
      <c r="J57" s="441">
        <f t="shared" si="23"/>
        <v>4</v>
      </c>
      <c r="K57" s="57">
        <f>SUMIFS('Sub-Areas'!$D:$D,'Sub-Areas'!$B:$B,H57)</f>
        <v>214476</v>
      </c>
      <c r="L57" s="123">
        <f t="shared" si="24"/>
        <v>0.13376684044788528</v>
      </c>
      <c r="M57" s="124">
        <f t="shared" si="25"/>
        <v>1388881</v>
      </c>
      <c r="N57" s="124">
        <f t="shared" si="26"/>
        <v>1603357</v>
      </c>
      <c r="O57" s="123">
        <f t="shared" si="27"/>
        <v>1</v>
      </c>
      <c r="P57" s="118" t="str">
        <f t="shared" si="28"/>
        <v>Significant</v>
      </c>
      <c r="Q57" s="125" t="str">
        <f t="shared" si="29"/>
        <v>-</v>
      </c>
      <c r="BH57" s="43"/>
      <c r="BI57" s="43"/>
      <c r="BJ57" s="43"/>
      <c r="BK57" s="43"/>
    </row>
    <row r="58" spans="5:63" ht="16.5" customHeight="1" x14ac:dyDescent="0.25">
      <c r="E58" s="60" t="s">
        <v>580</v>
      </c>
      <c r="F58" s="75">
        <v>2</v>
      </c>
      <c r="G58" s="46" t="s">
        <v>166</v>
      </c>
      <c r="H58" s="55" t="s">
        <v>196</v>
      </c>
      <c r="I58" s="442">
        <f>IFERROR(INDEX('3.4-3.8 Map'!$CQ$5:$CT$74,MATCH(H58,'3.4-3.8 Map'!AreaNames,0),MATCH($C$4,'3.4-3.8 Map'!$CQ$4:$CT$4,0)),0)</f>
        <v>40</v>
      </c>
      <c r="J58" s="441">
        <f t="shared" si="23"/>
        <v>5</v>
      </c>
      <c r="K58" s="57">
        <f>SUMIFS('Sub-Areas'!$D:$D,'Sub-Areas'!$B:$B,H58)</f>
        <v>124113</v>
      </c>
      <c r="L58" s="123">
        <f t="shared" si="24"/>
        <v>7.7408212893323197E-2</v>
      </c>
      <c r="M58" s="124">
        <f t="shared" si="25"/>
        <v>1479244</v>
      </c>
      <c r="N58" s="124">
        <f t="shared" si="26"/>
        <v>1603357</v>
      </c>
      <c r="O58" s="123">
        <f t="shared" si="27"/>
        <v>1</v>
      </c>
      <c r="P58" s="118" t="str">
        <f t="shared" si="28"/>
        <v>Significant</v>
      </c>
      <c r="Q58" s="125" t="str">
        <f t="shared" si="29"/>
        <v>-</v>
      </c>
      <c r="BH58" s="43"/>
      <c r="BI58" s="43"/>
      <c r="BJ58" s="43"/>
      <c r="BK58" s="43"/>
    </row>
    <row r="59" spans="5:63" ht="16.5" customHeight="1" x14ac:dyDescent="0.25">
      <c r="E59" s="60" t="s">
        <v>580</v>
      </c>
      <c r="F59" s="75">
        <v>2</v>
      </c>
      <c r="G59" s="46" t="s">
        <v>166</v>
      </c>
      <c r="H59" s="55" t="s">
        <v>312</v>
      </c>
      <c r="I59" s="440">
        <f>IFERROR(INDEX('3.4-3.8 Map'!$CQ$5:$CT$74,MATCH(H59,'3.4-3.8 Map'!AreaNames,0),MATCH($C$4,'3.4-3.8 Map'!$CQ$4:$CT$4,0)),0)</f>
        <v>40</v>
      </c>
      <c r="J59" s="441">
        <f t="shared" si="23"/>
        <v>6</v>
      </c>
      <c r="K59" s="57">
        <f>SUMIFS('Sub-Areas'!$D:$D,'Sub-Areas'!$B:$B,H59)</f>
        <v>28040</v>
      </c>
      <c r="L59" s="123">
        <f t="shared" si="24"/>
        <v>1.7488307345151454E-2</v>
      </c>
      <c r="M59" s="124">
        <f t="shared" si="25"/>
        <v>1575317</v>
      </c>
      <c r="N59" s="124">
        <f t="shared" si="26"/>
        <v>1603357</v>
      </c>
      <c r="O59" s="123">
        <f t="shared" si="27"/>
        <v>1</v>
      </c>
      <c r="P59" s="118" t="str">
        <f t="shared" si="28"/>
        <v>Significant</v>
      </c>
      <c r="Q59" s="125" t="str">
        <f t="shared" si="29"/>
        <v>-</v>
      </c>
      <c r="BH59" s="43"/>
      <c r="BI59" s="43"/>
      <c r="BJ59" s="43"/>
      <c r="BK59" s="43"/>
    </row>
    <row r="60" spans="5:63" ht="16.5" customHeight="1" x14ac:dyDescent="0.25">
      <c r="E60" s="60" t="s">
        <v>580</v>
      </c>
      <c r="F60" s="75">
        <v>2</v>
      </c>
      <c r="G60" s="46" t="s">
        <v>166</v>
      </c>
      <c r="H60" s="55" t="s">
        <v>310</v>
      </c>
      <c r="I60" s="442">
        <f>IFERROR(INDEX('3.4-3.8 Map'!$CQ$5:$CT$74,MATCH(H60,'3.4-3.8 Map'!AreaNames,0),MATCH($C$4,'3.4-3.8 Map'!$CQ$4:$CT$4,0)),0)</f>
        <v>40</v>
      </c>
      <c r="J60" s="441">
        <f t="shared" si="23"/>
        <v>7</v>
      </c>
      <c r="K60" s="57">
        <f>SUMIFS('Sub-Areas'!$D:$D,'Sub-Areas'!$B:$B,H60)</f>
        <v>6000</v>
      </c>
      <c r="L60" s="123">
        <f t="shared" si="24"/>
        <v>3.7421485046686422E-3</v>
      </c>
      <c r="M60" s="124">
        <f t="shared" si="25"/>
        <v>1597357</v>
      </c>
      <c r="N60" s="124">
        <f t="shared" si="26"/>
        <v>1603357</v>
      </c>
      <c r="O60" s="123">
        <f t="shared" si="27"/>
        <v>1</v>
      </c>
      <c r="P60" s="118" t="str">
        <f t="shared" si="28"/>
        <v>Significant</v>
      </c>
      <c r="Q60" s="125" t="str">
        <f t="shared" si="29"/>
        <v>-</v>
      </c>
      <c r="BH60" s="43"/>
      <c r="BI60" s="43"/>
      <c r="BJ60" s="43"/>
      <c r="BK60" s="43"/>
    </row>
    <row r="61" spans="5:63" ht="16.5" customHeight="1" x14ac:dyDescent="0.25">
      <c r="E61" s="60" t="s">
        <v>580</v>
      </c>
      <c r="F61" s="75">
        <v>2</v>
      </c>
      <c r="G61" s="46" t="s">
        <v>166</v>
      </c>
      <c r="H61" s="55" t="s">
        <v>314</v>
      </c>
      <c r="I61" s="440">
        <f>IFERROR(INDEX('3.4-3.8 Map'!$CQ$5:$CT$74,MATCH(H61,'3.4-3.8 Map'!AreaNames,0),MATCH($C$4,'3.4-3.8 Map'!$CQ$4:$CT$4,0)),0)</f>
        <v>40</v>
      </c>
      <c r="J61" s="441">
        <f t="shared" si="23"/>
        <v>8</v>
      </c>
      <c r="K61" s="57">
        <f>SUMIFS('Sub-Areas'!$D:$D,'Sub-Areas'!$B:$B,H61)</f>
        <v>777</v>
      </c>
      <c r="L61" s="123">
        <f t="shared" si="24"/>
        <v>4.8460823135458917E-4</v>
      </c>
      <c r="M61" s="124">
        <f t="shared" si="25"/>
        <v>1602580</v>
      </c>
      <c r="N61" s="124">
        <f t="shared" si="26"/>
        <v>1603357</v>
      </c>
      <c r="O61" s="123">
        <f t="shared" si="27"/>
        <v>1</v>
      </c>
      <c r="P61" s="118" t="str">
        <f t="shared" si="28"/>
        <v>Significant</v>
      </c>
      <c r="Q61" s="125" t="str">
        <f t="shared" si="29"/>
        <v>-</v>
      </c>
      <c r="BH61" s="43"/>
      <c r="BI61" s="43"/>
      <c r="BJ61" s="43"/>
      <c r="BK61" s="43"/>
    </row>
    <row r="62" spans="5:63" ht="16.5" customHeight="1" x14ac:dyDescent="0.25">
      <c r="E62" s="60" t="s">
        <v>580</v>
      </c>
      <c r="F62" s="75">
        <v>2</v>
      </c>
      <c r="G62" s="46" t="s">
        <v>166</v>
      </c>
      <c r="H62" s="55" t="s">
        <v>369</v>
      </c>
      <c r="I62" s="440">
        <f>IFERROR(INDEX('3.4-3.8 Map'!$CQ$5:$CT$74,MATCH(H62,'3.4-3.8 Map'!AreaNames,0),MATCH($C$4,'3.4-3.8 Map'!$CQ$4:$CT$4,0)),0)</f>
        <v>40</v>
      </c>
      <c r="J62" s="441">
        <f t="shared" si="23"/>
        <v>9</v>
      </c>
      <c r="K62" s="57">
        <f>SUMIFS('Sub-Areas'!$D:$D,'Sub-Areas'!$B:$B,H62)</f>
        <v>704</v>
      </c>
      <c r="L62" s="123">
        <f t="shared" si="24"/>
        <v>4.3907875788112068E-4</v>
      </c>
      <c r="M62" s="124">
        <f t="shared" si="25"/>
        <v>1602653</v>
      </c>
      <c r="N62" s="124">
        <f t="shared" si="26"/>
        <v>1603357</v>
      </c>
      <c r="O62" s="123">
        <f t="shared" si="27"/>
        <v>1</v>
      </c>
      <c r="P62" s="118" t="str">
        <f t="shared" si="28"/>
        <v>Significant</v>
      </c>
      <c r="Q62" s="125" t="str">
        <f t="shared" si="29"/>
        <v>-</v>
      </c>
      <c r="BH62" s="43"/>
      <c r="BI62" s="43"/>
      <c r="BJ62" s="43"/>
      <c r="BK62" s="43"/>
    </row>
    <row r="63" spans="5:63" ht="16.5" customHeight="1" x14ac:dyDescent="0.25">
      <c r="E63" s="60" t="s">
        <v>580</v>
      </c>
      <c r="F63" s="75">
        <v>2</v>
      </c>
      <c r="G63" s="46" t="s">
        <v>166</v>
      </c>
      <c r="H63" s="55" t="s">
        <v>372</v>
      </c>
      <c r="I63" s="440">
        <f>IFERROR(INDEX('3.4-3.8 Map'!$CQ$5:$CT$74,MATCH(H63,'3.4-3.8 Map'!AreaNames,0),MATCH($C$4,'3.4-3.8 Map'!$CQ$4:$CT$4,0)),0)</f>
        <v>40</v>
      </c>
      <c r="J63" s="441">
        <f t="shared" si="23"/>
        <v>10</v>
      </c>
      <c r="K63" s="57">
        <f>SUMIFS('Sub-Areas'!$D:$D,'Sub-Areas'!$B:$B,H63)</f>
        <v>230</v>
      </c>
      <c r="L63" s="123">
        <f t="shared" si="24"/>
        <v>1.4344902601229795E-4</v>
      </c>
      <c r="M63" s="124">
        <f t="shared" si="25"/>
        <v>1603127</v>
      </c>
      <c r="N63" s="124">
        <f t="shared" si="26"/>
        <v>1603357</v>
      </c>
      <c r="O63" s="123">
        <f t="shared" si="27"/>
        <v>1</v>
      </c>
      <c r="P63" s="118" t="str">
        <f t="shared" si="28"/>
        <v>Significant</v>
      </c>
      <c r="Q63" s="125" t="str">
        <f t="shared" si="29"/>
        <v>-</v>
      </c>
      <c r="BH63" s="43"/>
      <c r="BI63" s="43"/>
      <c r="BJ63" s="43"/>
      <c r="BK63" s="43"/>
    </row>
    <row r="64" spans="5:63" ht="16.5" customHeight="1" x14ac:dyDescent="0.25">
      <c r="E64" s="60" t="s">
        <v>580</v>
      </c>
      <c r="F64" s="75">
        <v>2</v>
      </c>
      <c r="G64" s="46" t="s">
        <v>166</v>
      </c>
      <c r="H64" s="55" t="s">
        <v>374</v>
      </c>
      <c r="I64" s="442">
        <f>IFERROR(INDEX('3.4-3.8 Map'!$CQ$5:$CT$74,MATCH(H64,'3.4-3.8 Map'!AreaNames,0),MATCH($C$4,'3.4-3.8 Map'!$CQ$4:$CT$4,0)),0)</f>
        <v>40</v>
      </c>
      <c r="J64" s="441">
        <f t="shared" si="23"/>
        <v>11</v>
      </c>
      <c r="K64" s="57">
        <f>SUMIFS('Sub-Areas'!$D:$D,'Sub-Areas'!$B:$B,H64)</f>
        <v>6</v>
      </c>
      <c r="L64" s="123">
        <f t="shared" si="24"/>
        <v>3.7421485046686422E-6</v>
      </c>
      <c r="M64" s="124">
        <f t="shared" si="25"/>
        <v>1603351</v>
      </c>
      <c r="N64" s="124">
        <f t="shared" si="26"/>
        <v>1603357</v>
      </c>
      <c r="O64" s="123">
        <f t="shared" si="27"/>
        <v>1</v>
      </c>
      <c r="P64" s="118" t="str">
        <f t="shared" si="28"/>
        <v>Significant</v>
      </c>
      <c r="Q64" s="125" t="str">
        <f t="shared" si="29"/>
        <v>-</v>
      </c>
      <c r="BH64" s="43"/>
      <c r="BI64" s="43"/>
      <c r="BJ64" s="43"/>
      <c r="BK64" s="43"/>
    </row>
    <row r="65" spans="5:63" ht="16.5" customHeight="1" x14ac:dyDescent="0.25">
      <c r="E65" s="60" t="s">
        <v>580</v>
      </c>
      <c r="F65" s="75">
        <v>2</v>
      </c>
      <c r="G65" s="46" t="s">
        <v>175</v>
      </c>
      <c r="H65" s="55" t="s">
        <v>379</v>
      </c>
      <c r="I65" s="440">
        <f>IFERROR(INDEX('3.4-3.8 Map'!$CQ$5:$CT$74,MATCH(H65,'3.4-3.8 Map'!AreaNames,0),MATCH($C$4,'3.4-3.8 Map'!$CQ$4:$CT$4,0)),0)</f>
        <v>45</v>
      </c>
      <c r="J65" s="441">
        <f t="shared" si="23"/>
        <v>1</v>
      </c>
      <c r="K65" s="57">
        <f>SUMIFS('Sub-Areas'!$D:$D,'Sub-Areas'!$B:$B,H65)</f>
        <v>229260</v>
      </c>
      <c r="L65" s="123">
        <f t="shared" si="24"/>
        <v>0.69072733353218185</v>
      </c>
      <c r="M65" s="124">
        <f t="shared" si="25"/>
        <v>102651</v>
      </c>
      <c r="N65" s="124">
        <f t="shared" si="26"/>
        <v>331911</v>
      </c>
      <c r="O65" s="123">
        <f t="shared" si="27"/>
        <v>1</v>
      </c>
      <c r="P65" s="118" t="str">
        <f t="shared" si="28"/>
        <v>Significant</v>
      </c>
      <c r="Q65" s="125">
        <f t="shared" si="29"/>
        <v>45</v>
      </c>
      <c r="BH65" s="43"/>
      <c r="BI65" s="43"/>
      <c r="BJ65" s="43"/>
      <c r="BK65" s="43"/>
    </row>
    <row r="66" spans="5:63" ht="16.5" customHeight="1" x14ac:dyDescent="0.25">
      <c r="E66" s="60" t="s">
        <v>580</v>
      </c>
      <c r="F66" s="75">
        <v>2</v>
      </c>
      <c r="G66" s="46" t="s">
        <v>175</v>
      </c>
      <c r="H66" s="55" t="s">
        <v>253</v>
      </c>
      <c r="I66" s="440">
        <f>IFERROR(INDEX('3.4-3.8 Map'!$CQ$5:$CT$74,MATCH(H66,'3.4-3.8 Map'!AreaNames,0),MATCH($C$4,'3.4-3.8 Map'!$CQ$4:$CT$4,0)),0)</f>
        <v>45</v>
      </c>
      <c r="J66" s="441">
        <f t="shared" si="23"/>
        <v>2</v>
      </c>
      <c r="K66" s="57">
        <f>SUMIFS('Sub-Areas'!$D:$D,'Sub-Areas'!$B:$B,H66)</f>
        <v>90436</v>
      </c>
      <c r="L66" s="123">
        <f t="shared" si="24"/>
        <v>0.27247063218754425</v>
      </c>
      <c r="M66" s="124">
        <f t="shared" si="25"/>
        <v>241475</v>
      </c>
      <c r="N66" s="124">
        <f t="shared" si="26"/>
        <v>331911</v>
      </c>
      <c r="O66" s="123">
        <f t="shared" si="27"/>
        <v>1</v>
      </c>
      <c r="P66" s="118" t="str">
        <f t="shared" si="28"/>
        <v>Significant</v>
      </c>
      <c r="Q66" s="125" t="str">
        <f t="shared" si="29"/>
        <v>-</v>
      </c>
      <c r="BH66" s="43"/>
      <c r="BI66" s="43"/>
      <c r="BJ66" s="43"/>
      <c r="BK66" s="43"/>
    </row>
    <row r="67" spans="5:63" ht="16.5" customHeight="1" x14ac:dyDescent="0.25">
      <c r="E67" s="60" t="s">
        <v>580</v>
      </c>
      <c r="F67" s="75">
        <v>2</v>
      </c>
      <c r="G67" s="46" t="s">
        <v>175</v>
      </c>
      <c r="H67" s="55" t="s">
        <v>226</v>
      </c>
      <c r="I67" s="440">
        <f>IFERROR(INDEX('3.4-3.8 Map'!$CQ$5:$CT$74,MATCH(H67,'3.4-3.8 Map'!AreaNames,0),MATCH($C$4,'3.4-3.8 Map'!$CQ$4:$CT$4,0)),0)</f>
        <v>45</v>
      </c>
      <c r="J67" s="441">
        <f t="shared" ref="J67:J97" si="30">IF(G67="","",COUNTIFS($G:$G,G67,$I:$I,"&gt;" &amp; I67)+COUNTIFS($G:$G,G67,$I:$I,I67,$K:$K,"&gt;" &amp; K67)+1)</f>
        <v>3</v>
      </c>
      <c r="K67" s="57">
        <f>SUMIFS('Sub-Areas'!$D:$D,'Sub-Areas'!$B:$B,H67)</f>
        <v>12215</v>
      </c>
      <c r="L67" s="123">
        <f t="shared" ref="L67:L97" si="31">IF(G67="","",$K67/SUMIFS($K:$K,G:G,G67))</f>
        <v>3.6802034280273926E-2</v>
      </c>
      <c r="M67" s="124">
        <f t="shared" ref="M67:M97" si="32">IF(G67="","",SUMIFS($K:$K,$G:$G,G67,$I:$I,"&gt;=" &amp; I67)-K67)</f>
        <v>319696</v>
      </c>
      <c r="N67" s="124">
        <f t="shared" ref="N67:N97" si="33">K67+M67</f>
        <v>331911</v>
      </c>
      <c r="O67" s="123">
        <f t="shared" ref="O67:O97" si="34">IF(G67="","",N67/SUMIFS($K:$K,$G:$G,G67))</f>
        <v>1</v>
      </c>
      <c r="P67" s="118" t="str">
        <f t="shared" ref="P67:P97" si="35">IF(G67="","",IF(O67&lt;$C$5,"Insignificant","Significant"))</f>
        <v>Significant</v>
      </c>
      <c r="Q67" s="125" t="str">
        <f t="shared" ref="Q67:Q97" si="36">IF(P67="Insignificant","-",IF(COUNTIFS(G:G,G67,I:I,"&gt;" &amp; I67,P:P,"Significant")&gt;0,"-",IF(COUNTIFS(G:G,G67,K:K,"&gt;" &amp; K67,P:P,"Significant",I:I,I67)&gt;0,"-",I67)))</f>
        <v>-</v>
      </c>
      <c r="BH67" s="43"/>
      <c r="BI67" s="43"/>
      <c r="BJ67" s="43"/>
      <c r="BK67" s="43"/>
    </row>
    <row r="68" spans="5:63" ht="16.5" customHeight="1" x14ac:dyDescent="0.25">
      <c r="E68" s="60" t="s">
        <v>581</v>
      </c>
      <c r="F68" s="75">
        <v>3</v>
      </c>
      <c r="G68" s="54" t="s">
        <v>56</v>
      </c>
      <c r="H68" s="55" t="s">
        <v>58</v>
      </c>
      <c r="I68" s="442">
        <f>IFERROR(INDEX('3.4-3.8 Map'!$CQ$5:$CT$74,MATCH(H68,'3.4-3.8 Map'!AreaNames,0),MATCH($C$4,'3.4-3.8 Map'!$CQ$4:$CT$4,0)),0)</f>
        <v>40</v>
      </c>
      <c r="J68" s="441">
        <f t="shared" si="30"/>
        <v>1</v>
      </c>
      <c r="K68" s="57">
        <f>SUMIFS('Sub-Areas'!$D:$D,'Sub-Areas'!$B:$B,H68)</f>
        <v>283263</v>
      </c>
      <c r="L68" s="123">
        <f t="shared" si="31"/>
        <v>1</v>
      </c>
      <c r="M68" s="124">
        <f t="shared" si="32"/>
        <v>0</v>
      </c>
      <c r="N68" s="124">
        <f t="shared" si="33"/>
        <v>283263</v>
      </c>
      <c r="O68" s="123">
        <f t="shared" si="34"/>
        <v>1</v>
      </c>
      <c r="P68" s="118" t="str">
        <f t="shared" si="35"/>
        <v>Significant</v>
      </c>
      <c r="Q68" s="125">
        <f t="shared" si="36"/>
        <v>40</v>
      </c>
    </row>
    <row r="69" spans="5:63" ht="16.5" customHeight="1" x14ac:dyDescent="0.25">
      <c r="E69" s="60" t="s">
        <v>581</v>
      </c>
      <c r="F69" s="75">
        <v>3</v>
      </c>
      <c r="G69" s="54" t="s">
        <v>182</v>
      </c>
      <c r="H69" s="55" t="s">
        <v>347</v>
      </c>
      <c r="I69" s="442">
        <f>IFERROR(INDEX('3.4-3.8 Map'!$CQ$5:$CT$74,MATCH(H69,'3.4-3.8 Map'!AreaNames,0),MATCH($C$4,'3.4-3.8 Map'!$CQ$4:$CT$4,0)),0)</f>
        <v>30</v>
      </c>
      <c r="J69" s="441">
        <f t="shared" si="30"/>
        <v>1</v>
      </c>
      <c r="K69" s="57">
        <f>SUMIFS('Sub-Areas'!$D:$D,'Sub-Areas'!$B:$B,H69)</f>
        <v>598973</v>
      </c>
      <c r="L69" s="123">
        <f t="shared" si="31"/>
        <v>0.49953296982818296</v>
      </c>
      <c r="M69" s="124">
        <f t="shared" si="32"/>
        <v>600093</v>
      </c>
      <c r="N69" s="124">
        <f t="shared" si="33"/>
        <v>1199066</v>
      </c>
      <c r="O69" s="123">
        <f t="shared" si="34"/>
        <v>1</v>
      </c>
      <c r="P69" s="118" t="str">
        <f t="shared" si="35"/>
        <v>Significant</v>
      </c>
      <c r="Q69" s="125">
        <f t="shared" si="36"/>
        <v>30</v>
      </c>
    </row>
    <row r="70" spans="5:63" ht="16.5" customHeight="1" x14ac:dyDescent="0.25">
      <c r="E70" s="60" t="s">
        <v>581</v>
      </c>
      <c r="F70" s="75">
        <v>3</v>
      </c>
      <c r="G70" s="54" t="s">
        <v>182</v>
      </c>
      <c r="H70" s="55" t="s">
        <v>328</v>
      </c>
      <c r="I70" s="440">
        <f>IFERROR(INDEX('3.4-3.8 Map'!$CQ$5:$CT$74,MATCH(H70,'3.4-3.8 Map'!AreaNames,0),MATCH($C$4,'3.4-3.8 Map'!$CQ$4:$CT$4,0)),0)</f>
        <v>30</v>
      </c>
      <c r="J70" s="441">
        <f t="shared" si="30"/>
        <v>2</v>
      </c>
      <c r="K70" s="57">
        <f>SUMIFS('Sub-Areas'!$D:$D,'Sub-Areas'!$B:$B,H70)</f>
        <v>298176</v>
      </c>
      <c r="L70" s="123">
        <f t="shared" si="31"/>
        <v>0.24867355091379456</v>
      </c>
      <c r="M70" s="124">
        <f t="shared" si="32"/>
        <v>900890</v>
      </c>
      <c r="N70" s="124">
        <f t="shared" si="33"/>
        <v>1199066</v>
      </c>
      <c r="O70" s="123">
        <f t="shared" si="34"/>
        <v>1</v>
      </c>
      <c r="P70" s="118" t="str">
        <f t="shared" si="35"/>
        <v>Significant</v>
      </c>
      <c r="Q70" s="125" t="str">
        <f t="shared" si="36"/>
        <v>-</v>
      </c>
    </row>
    <row r="71" spans="5:63" ht="16.5" customHeight="1" x14ac:dyDescent="0.25">
      <c r="E71" s="60" t="s">
        <v>581</v>
      </c>
      <c r="F71" s="75">
        <v>3</v>
      </c>
      <c r="G71" s="54" t="s">
        <v>182</v>
      </c>
      <c r="H71" s="55" t="s">
        <v>332</v>
      </c>
      <c r="I71" s="440">
        <f>IFERROR(INDEX('3.4-3.8 Map'!$CQ$5:$CT$74,MATCH(H71,'3.4-3.8 Map'!AreaNames,0),MATCH($C$4,'3.4-3.8 Map'!$CQ$4:$CT$4,0)),0)</f>
        <v>30</v>
      </c>
      <c r="J71" s="441">
        <f t="shared" si="30"/>
        <v>3</v>
      </c>
      <c r="K71" s="57">
        <f>SUMIFS('Sub-Areas'!$D:$D,'Sub-Areas'!$B:$B,H71)</f>
        <v>146153</v>
      </c>
      <c r="L71" s="123">
        <f t="shared" si="31"/>
        <v>0.12188903696710607</v>
      </c>
      <c r="M71" s="124">
        <f t="shared" si="32"/>
        <v>1052913</v>
      </c>
      <c r="N71" s="124">
        <f t="shared" si="33"/>
        <v>1199066</v>
      </c>
      <c r="O71" s="123">
        <f t="shared" si="34"/>
        <v>1</v>
      </c>
      <c r="P71" s="118" t="str">
        <f t="shared" si="35"/>
        <v>Significant</v>
      </c>
      <c r="Q71" s="125" t="str">
        <f t="shared" si="36"/>
        <v>-</v>
      </c>
    </row>
    <row r="72" spans="5:63" ht="16.5" customHeight="1" x14ac:dyDescent="0.25">
      <c r="E72" s="60" t="s">
        <v>581</v>
      </c>
      <c r="F72" s="75">
        <v>3</v>
      </c>
      <c r="G72" s="54" t="s">
        <v>182</v>
      </c>
      <c r="H72" s="55" t="s">
        <v>322</v>
      </c>
      <c r="I72" s="440">
        <f>IFERROR(INDEX('3.4-3.8 Map'!$CQ$5:$CT$74,MATCH(H72,'3.4-3.8 Map'!AreaNames,0),MATCH($C$4,'3.4-3.8 Map'!$CQ$4:$CT$4,0)),0)</f>
        <v>30</v>
      </c>
      <c r="J72" s="441">
        <f t="shared" si="30"/>
        <v>4</v>
      </c>
      <c r="K72" s="57">
        <f>SUMIFS('Sub-Areas'!$D:$D,'Sub-Areas'!$B:$B,H72)</f>
        <v>122770</v>
      </c>
      <c r="L72" s="123">
        <f t="shared" si="31"/>
        <v>0.10238802534639461</v>
      </c>
      <c r="M72" s="124">
        <f t="shared" si="32"/>
        <v>1076296</v>
      </c>
      <c r="N72" s="124">
        <f t="shared" si="33"/>
        <v>1199066</v>
      </c>
      <c r="O72" s="123">
        <f t="shared" si="34"/>
        <v>1</v>
      </c>
      <c r="P72" s="118" t="str">
        <f t="shared" si="35"/>
        <v>Significant</v>
      </c>
      <c r="Q72" s="125" t="str">
        <f t="shared" si="36"/>
        <v>-</v>
      </c>
    </row>
    <row r="73" spans="5:63" ht="16.5" customHeight="1" x14ac:dyDescent="0.25">
      <c r="E73" s="60" t="s">
        <v>581</v>
      </c>
      <c r="F73" s="75">
        <v>3</v>
      </c>
      <c r="G73" s="54" t="s">
        <v>182</v>
      </c>
      <c r="H73" s="55" t="s">
        <v>288</v>
      </c>
      <c r="I73" s="440">
        <f>IFERROR(INDEX('3.4-3.8 Map'!$CQ$5:$CT$74,MATCH(H73,'3.4-3.8 Map'!AreaNames,0),MATCH($C$4,'3.4-3.8 Map'!$CQ$4:$CT$4,0)),0)</f>
        <v>30</v>
      </c>
      <c r="J73" s="441">
        <f t="shared" si="30"/>
        <v>5</v>
      </c>
      <c r="K73" s="57">
        <f>SUMIFS('Sub-Areas'!$D:$D,'Sub-Areas'!$B:$B,H73)</f>
        <v>12272</v>
      </c>
      <c r="L73" s="123">
        <f t="shared" si="31"/>
        <v>1.0234632622391094E-2</v>
      </c>
      <c r="M73" s="124">
        <f t="shared" si="32"/>
        <v>1186794</v>
      </c>
      <c r="N73" s="124">
        <f t="shared" si="33"/>
        <v>1199066</v>
      </c>
      <c r="O73" s="123">
        <f t="shared" si="34"/>
        <v>1</v>
      </c>
      <c r="P73" s="118" t="str">
        <f t="shared" si="35"/>
        <v>Significant</v>
      </c>
      <c r="Q73" s="125" t="str">
        <f t="shared" si="36"/>
        <v>-</v>
      </c>
    </row>
    <row r="74" spans="5:63" ht="16.5" customHeight="1" x14ac:dyDescent="0.25">
      <c r="E74" s="60" t="s">
        <v>581</v>
      </c>
      <c r="F74" s="75">
        <v>3</v>
      </c>
      <c r="G74" s="54" t="s">
        <v>182</v>
      </c>
      <c r="H74" s="55" t="s">
        <v>344</v>
      </c>
      <c r="I74" s="442">
        <f>IFERROR(INDEX('3.4-3.8 Map'!$CQ$5:$CT$74,MATCH(H74,'3.4-3.8 Map'!AreaNames,0),MATCH($C$4,'3.4-3.8 Map'!$CQ$4:$CT$4,0)),0)</f>
        <v>30</v>
      </c>
      <c r="J74" s="441">
        <f t="shared" si="30"/>
        <v>6</v>
      </c>
      <c r="K74" s="57">
        <f>SUMIFS('Sub-Areas'!$D:$D,'Sub-Areas'!$B:$B,H74)</f>
        <v>11877</v>
      </c>
      <c r="L74" s="123">
        <f t="shared" si="31"/>
        <v>9.905209554770129E-3</v>
      </c>
      <c r="M74" s="124">
        <f t="shared" si="32"/>
        <v>1187189</v>
      </c>
      <c r="N74" s="124">
        <f t="shared" si="33"/>
        <v>1199066</v>
      </c>
      <c r="O74" s="123">
        <f t="shared" si="34"/>
        <v>1</v>
      </c>
      <c r="P74" s="118" t="str">
        <f t="shared" si="35"/>
        <v>Significant</v>
      </c>
      <c r="Q74" s="125" t="str">
        <f t="shared" si="36"/>
        <v>-</v>
      </c>
    </row>
    <row r="75" spans="5:63" ht="16.5" customHeight="1" x14ac:dyDescent="0.25">
      <c r="E75" s="60" t="s">
        <v>581</v>
      </c>
      <c r="F75" s="75">
        <v>3</v>
      </c>
      <c r="G75" s="54" t="s">
        <v>182</v>
      </c>
      <c r="H75" s="55" t="s">
        <v>293</v>
      </c>
      <c r="I75" s="440">
        <f>IFERROR(INDEX('3.4-3.8 Map'!$CQ$5:$CT$74,MATCH(H75,'3.4-3.8 Map'!AreaNames,0),MATCH($C$4,'3.4-3.8 Map'!$CQ$4:$CT$4,0)),0)</f>
        <v>30</v>
      </c>
      <c r="J75" s="441">
        <f t="shared" si="30"/>
        <v>7</v>
      </c>
      <c r="K75" s="57">
        <f>SUMIFS('Sub-Areas'!$D:$D,'Sub-Areas'!$B:$B,H75)</f>
        <v>7159</v>
      </c>
      <c r="L75" s="123">
        <f t="shared" si="31"/>
        <v>5.9704803572113632E-3</v>
      </c>
      <c r="M75" s="124">
        <f t="shared" si="32"/>
        <v>1191907</v>
      </c>
      <c r="N75" s="124">
        <f t="shared" si="33"/>
        <v>1199066</v>
      </c>
      <c r="O75" s="123">
        <f t="shared" si="34"/>
        <v>1</v>
      </c>
      <c r="P75" s="118" t="str">
        <f t="shared" si="35"/>
        <v>Significant</v>
      </c>
      <c r="Q75" s="125" t="str">
        <f t="shared" si="36"/>
        <v>-</v>
      </c>
    </row>
    <row r="76" spans="5:63" ht="16.5" customHeight="1" x14ac:dyDescent="0.25">
      <c r="E76" s="60" t="s">
        <v>581</v>
      </c>
      <c r="F76" s="75">
        <v>3</v>
      </c>
      <c r="G76" s="54" t="s">
        <v>182</v>
      </c>
      <c r="H76" s="55" t="s">
        <v>299</v>
      </c>
      <c r="I76" s="442">
        <f>IFERROR(INDEX('3.4-3.8 Map'!$CQ$5:$CT$74,MATCH(H76,'3.4-3.8 Map'!AreaNames,0),MATCH($C$4,'3.4-3.8 Map'!$CQ$4:$CT$4,0)),0)</f>
        <v>30</v>
      </c>
      <c r="J76" s="441">
        <f t="shared" si="30"/>
        <v>8</v>
      </c>
      <c r="K76" s="57">
        <f>SUMIFS('Sub-Areas'!$D:$D,'Sub-Areas'!$B:$B,H76)</f>
        <v>887</v>
      </c>
      <c r="L76" s="123">
        <f t="shared" si="31"/>
        <v>7.3974243286024292E-4</v>
      </c>
      <c r="M76" s="124">
        <f t="shared" si="32"/>
        <v>1198179</v>
      </c>
      <c r="N76" s="124">
        <f t="shared" si="33"/>
        <v>1199066</v>
      </c>
      <c r="O76" s="123">
        <f t="shared" si="34"/>
        <v>1</v>
      </c>
      <c r="P76" s="118" t="str">
        <f t="shared" si="35"/>
        <v>Significant</v>
      </c>
      <c r="Q76" s="125" t="str">
        <f t="shared" si="36"/>
        <v>-</v>
      </c>
    </row>
    <row r="77" spans="5:63" ht="16.5" customHeight="1" x14ac:dyDescent="0.25">
      <c r="E77" s="60" t="s">
        <v>581</v>
      </c>
      <c r="F77" s="75">
        <v>3</v>
      </c>
      <c r="G77" s="54" t="s">
        <v>182</v>
      </c>
      <c r="H77" s="55" t="s">
        <v>291</v>
      </c>
      <c r="I77" s="440">
        <f>IFERROR(INDEX('3.4-3.8 Map'!$CQ$5:$CT$74,MATCH(H77,'3.4-3.8 Map'!AreaNames,0),MATCH($C$4,'3.4-3.8 Map'!$CQ$4:$CT$4,0)),0)</f>
        <v>30</v>
      </c>
      <c r="J77" s="441">
        <f t="shared" si="30"/>
        <v>9</v>
      </c>
      <c r="K77" s="57">
        <f>SUMIFS('Sub-Areas'!$D:$D,'Sub-Areas'!$B:$B,H77)</f>
        <v>560</v>
      </c>
      <c r="L77" s="123">
        <f t="shared" si="31"/>
        <v>4.6703017181706427E-4</v>
      </c>
      <c r="M77" s="124">
        <f t="shared" si="32"/>
        <v>1198506</v>
      </c>
      <c r="N77" s="124">
        <f t="shared" si="33"/>
        <v>1199066</v>
      </c>
      <c r="O77" s="123">
        <f t="shared" si="34"/>
        <v>1</v>
      </c>
      <c r="P77" s="118" t="str">
        <f t="shared" si="35"/>
        <v>Significant</v>
      </c>
      <c r="Q77" s="125" t="str">
        <f t="shared" si="36"/>
        <v>-</v>
      </c>
    </row>
    <row r="78" spans="5:63" ht="16.5" customHeight="1" x14ac:dyDescent="0.25">
      <c r="E78" s="60" t="s">
        <v>581</v>
      </c>
      <c r="F78" s="75">
        <v>3</v>
      </c>
      <c r="G78" s="54" t="s">
        <v>182</v>
      </c>
      <c r="H78" s="55" t="s">
        <v>295</v>
      </c>
      <c r="I78" s="440">
        <f>IFERROR(INDEX('3.4-3.8 Map'!$CQ$5:$CT$74,MATCH(H78,'3.4-3.8 Map'!AreaNames,0),MATCH($C$4,'3.4-3.8 Map'!$CQ$4:$CT$4,0)),0)</f>
        <v>30</v>
      </c>
      <c r="J78" s="441">
        <f t="shared" si="30"/>
        <v>10</v>
      </c>
      <c r="K78" s="57">
        <f>SUMIFS('Sub-Areas'!$D:$D,'Sub-Areas'!$B:$B,H78)</f>
        <v>210</v>
      </c>
      <c r="L78" s="123">
        <f t="shared" si="31"/>
        <v>1.751363144313991E-4</v>
      </c>
      <c r="M78" s="124">
        <f t="shared" si="32"/>
        <v>1198856</v>
      </c>
      <c r="N78" s="124">
        <f t="shared" si="33"/>
        <v>1199066</v>
      </c>
      <c r="O78" s="123">
        <f t="shared" si="34"/>
        <v>1</v>
      </c>
      <c r="P78" s="118" t="str">
        <f t="shared" si="35"/>
        <v>Significant</v>
      </c>
      <c r="Q78" s="125" t="str">
        <f t="shared" si="36"/>
        <v>-</v>
      </c>
    </row>
    <row r="79" spans="5:63" ht="16.5" customHeight="1" x14ac:dyDescent="0.25">
      <c r="E79" s="60" t="s">
        <v>581</v>
      </c>
      <c r="F79" s="75">
        <v>3</v>
      </c>
      <c r="G79" s="54" t="s">
        <v>182</v>
      </c>
      <c r="H79" s="55" t="s">
        <v>297</v>
      </c>
      <c r="I79" s="442">
        <f>IFERROR(INDEX('3.4-3.8 Map'!$CQ$5:$CT$74,MATCH(H79,'3.4-3.8 Map'!AreaNames,0),MATCH($C$4,'3.4-3.8 Map'!$CQ$4:$CT$4,0)),0)</f>
        <v>30</v>
      </c>
      <c r="J79" s="441">
        <f t="shared" si="30"/>
        <v>11</v>
      </c>
      <c r="K79" s="57">
        <f>SUMIFS('Sub-Areas'!$D:$D,'Sub-Areas'!$B:$B,H79)</f>
        <v>29</v>
      </c>
      <c r="L79" s="123">
        <f t="shared" si="31"/>
        <v>2.4185491040526542E-5</v>
      </c>
      <c r="M79" s="124">
        <f t="shared" si="32"/>
        <v>1199037</v>
      </c>
      <c r="N79" s="124">
        <f t="shared" si="33"/>
        <v>1199066</v>
      </c>
      <c r="O79" s="123">
        <f t="shared" si="34"/>
        <v>1</v>
      </c>
      <c r="P79" s="118" t="str">
        <f t="shared" si="35"/>
        <v>Significant</v>
      </c>
      <c r="Q79" s="125" t="str">
        <f t="shared" si="36"/>
        <v>-</v>
      </c>
    </row>
    <row r="80" spans="5:63" ht="16.5" customHeight="1" x14ac:dyDescent="0.25">
      <c r="E80" s="60" t="s">
        <v>581</v>
      </c>
      <c r="F80" s="75">
        <v>3</v>
      </c>
      <c r="G80" s="54" t="s">
        <v>182</v>
      </c>
      <c r="H80" s="55" t="s">
        <v>330</v>
      </c>
      <c r="I80" s="442">
        <f>IFERROR(INDEX('3.4-3.8 Map'!$CQ$5:$CT$74,MATCH(H80,'3.4-3.8 Map'!AreaNames,0),MATCH($C$4,'3.4-3.8 Map'!$CQ$4:$CT$4,0)),0)</f>
        <v>30</v>
      </c>
      <c r="J80" s="441">
        <f t="shared" si="30"/>
        <v>12</v>
      </c>
      <c r="K80" s="57">
        <f>SUMIFS('Sub-Areas'!$D:$D,'Sub-Areas'!$B:$B,H80)</f>
        <v>0</v>
      </c>
      <c r="L80" s="123">
        <f t="shared" si="31"/>
        <v>0</v>
      </c>
      <c r="M80" s="124">
        <f t="shared" si="32"/>
        <v>1199066</v>
      </c>
      <c r="N80" s="124">
        <f t="shared" si="33"/>
        <v>1199066</v>
      </c>
      <c r="O80" s="123">
        <f t="shared" si="34"/>
        <v>1</v>
      </c>
      <c r="P80" s="118" t="str">
        <f t="shared" si="35"/>
        <v>Significant</v>
      </c>
      <c r="Q80" s="125" t="str">
        <f t="shared" si="36"/>
        <v>-</v>
      </c>
    </row>
    <row r="81" spans="5:17" ht="16.5" customHeight="1" x14ac:dyDescent="0.25">
      <c r="E81" s="60" t="s">
        <v>581</v>
      </c>
      <c r="F81" s="75">
        <v>3</v>
      </c>
      <c r="G81" s="54" t="s">
        <v>178</v>
      </c>
      <c r="H81" s="55" t="s">
        <v>212</v>
      </c>
      <c r="I81" s="442">
        <f>IFERROR(INDEX('3.4-3.8 Map'!$CQ$5:$CT$74,MATCH(H81,'3.4-3.8 Map'!AreaNames,0),MATCH($C$4,'3.4-3.8 Map'!$CQ$4:$CT$4,0)),0)</f>
        <v>40</v>
      </c>
      <c r="J81" s="441">
        <f t="shared" si="30"/>
        <v>1</v>
      </c>
      <c r="K81" s="57">
        <f>SUMIFS('Sub-Areas'!$D:$D,'Sub-Areas'!$B:$B,H81)</f>
        <v>664868</v>
      </c>
      <c r="L81" s="123">
        <f t="shared" si="31"/>
        <v>0.37564140084996561</v>
      </c>
      <c r="M81" s="124">
        <f t="shared" si="32"/>
        <v>1105086</v>
      </c>
      <c r="N81" s="124">
        <f t="shared" si="33"/>
        <v>1769954</v>
      </c>
      <c r="O81" s="123">
        <f t="shared" si="34"/>
        <v>1</v>
      </c>
      <c r="P81" s="118" t="str">
        <f t="shared" si="35"/>
        <v>Significant</v>
      </c>
      <c r="Q81" s="125">
        <f t="shared" si="36"/>
        <v>40</v>
      </c>
    </row>
    <row r="82" spans="5:17" ht="16.5" customHeight="1" x14ac:dyDescent="0.25">
      <c r="E82" s="60" t="s">
        <v>581</v>
      </c>
      <c r="F82" s="75">
        <v>3</v>
      </c>
      <c r="G82" s="54" t="s">
        <v>178</v>
      </c>
      <c r="H82" s="55" t="s">
        <v>284</v>
      </c>
      <c r="I82" s="442">
        <f>IFERROR(INDEX('3.4-3.8 Map'!$CQ$5:$CT$74,MATCH(H82,'3.4-3.8 Map'!AreaNames,0),MATCH($C$4,'3.4-3.8 Map'!$CQ$4:$CT$4,0)),0)</f>
        <v>40</v>
      </c>
      <c r="J82" s="441">
        <f t="shared" si="30"/>
        <v>2</v>
      </c>
      <c r="K82" s="57">
        <f>SUMIFS('Sub-Areas'!$D:$D,'Sub-Areas'!$B:$B,H82)</f>
        <v>532579</v>
      </c>
      <c r="L82" s="123">
        <f t="shared" si="31"/>
        <v>0.30089991039315145</v>
      </c>
      <c r="M82" s="124">
        <f t="shared" si="32"/>
        <v>1237375</v>
      </c>
      <c r="N82" s="124">
        <f t="shared" si="33"/>
        <v>1769954</v>
      </c>
      <c r="O82" s="123">
        <f t="shared" si="34"/>
        <v>1</v>
      </c>
      <c r="P82" s="118" t="str">
        <f t="shared" si="35"/>
        <v>Significant</v>
      </c>
      <c r="Q82" s="125" t="str">
        <f t="shared" si="36"/>
        <v>-</v>
      </c>
    </row>
    <row r="83" spans="5:17" ht="16.5" customHeight="1" x14ac:dyDescent="0.25">
      <c r="E83" s="60" t="s">
        <v>581</v>
      </c>
      <c r="F83" s="75">
        <v>3</v>
      </c>
      <c r="G83" s="54" t="s">
        <v>178</v>
      </c>
      <c r="H83" s="55" t="s">
        <v>278</v>
      </c>
      <c r="I83" s="440">
        <f>IFERROR(INDEX('3.4-3.8 Map'!$CQ$5:$CT$74,MATCH(H83,'3.4-3.8 Map'!AreaNames,0),MATCH($C$4,'3.4-3.8 Map'!$CQ$4:$CT$4,0)),0)</f>
        <v>40</v>
      </c>
      <c r="J83" s="441">
        <f t="shared" si="30"/>
        <v>3</v>
      </c>
      <c r="K83" s="57">
        <f>SUMIFS('Sub-Areas'!$D:$D,'Sub-Areas'!$B:$B,H83)</f>
        <v>334265</v>
      </c>
      <c r="L83" s="123">
        <f t="shared" si="31"/>
        <v>0.188855190586874</v>
      </c>
      <c r="M83" s="124">
        <f t="shared" si="32"/>
        <v>1435689</v>
      </c>
      <c r="N83" s="124">
        <f t="shared" si="33"/>
        <v>1769954</v>
      </c>
      <c r="O83" s="123">
        <f t="shared" si="34"/>
        <v>1</v>
      </c>
      <c r="P83" s="118" t="str">
        <f t="shared" si="35"/>
        <v>Significant</v>
      </c>
      <c r="Q83" s="125" t="str">
        <f t="shared" si="36"/>
        <v>-</v>
      </c>
    </row>
    <row r="84" spans="5:17" ht="16.5" customHeight="1" x14ac:dyDescent="0.25">
      <c r="E84" s="60" t="s">
        <v>581</v>
      </c>
      <c r="F84" s="75">
        <v>3</v>
      </c>
      <c r="G84" s="54" t="s">
        <v>178</v>
      </c>
      <c r="H84" s="55" t="s">
        <v>394</v>
      </c>
      <c r="I84" s="442">
        <f>IFERROR(INDEX('3.4-3.8 Map'!$CQ$5:$CT$74,MATCH(H84,'3.4-3.8 Map'!AreaNames,0),MATCH($C$4,'3.4-3.8 Map'!$CQ$4:$CT$4,0)),0)</f>
        <v>40</v>
      </c>
      <c r="J84" s="441">
        <f t="shared" si="30"/>
        <v>4</v>
      </c>
      <c r="K84" s="57">
        <f>SUMIFS('Sub-Areas'!$D:$D,'Sub-Areas'!$B:$B,H84)</f>
        <v>206333</v>
      </c>
      <c r="L84" s="123">
        <f t="shared" si="31"/>
        <v>0.11657534602594191</v>
      </c>
      <c r="M84" s="124">
        <f t="shared" si="32"/>
        <v>1563621</v>
      </c>
      <c r="N84" s="124">
        <f t="shared" si="33"/>
        <v>1769954</v>
      </c>
      <c r="O84" s="123">
        <f t="shared" si="34"/>
        <v>1</v>
      </c>
      <c r="P84" s="118" t="str">
        <f t="shared" si="35"/>
        <v>Significant</v>
      </c>
      <c r="Q84" s="125" t="str">
        <f t="shared" si="36"/>
        <v>-</v>
      </c>
    </row>
    <row r="85" spans="5:17" ht="16.5" customHeight="1" x14ac:dyDescent="0.25">
      <c r="E85" s="60" t="s">
        <v>581</v>
      </c>
      <c r="F85" s="75">
        <v>3</v>
      </c>
      <c r="G85" s="54" t="s">
        <v>178</v>
      </c>
      <c r="H85" s="55" t="s">
        <v>282</v>
      </c>
      <c r="I85" s="442">
        <f>IFERROR(INDEX('3.4-3.8 Map'!$CQ$5:$CT$74,MATCH(H85,'3.4-3.8 Map'!AreaNames,0),MATCH($C$4,'3.4-3.8 Map'!$CQ$4:$CT$4,0)),0)</f>
        <v>40</v>
      </c>
      <c r="J85" s="441">
        <f t="shared" si="30"/>
        <v>5</v>
      </c>
      <c r="K85" s="57">
        <f>SUMIFS('Sub-Areas'!$D:$D,'Sub-Areas'!$B:$B,H85)</f>
        <v>31891</v>
      </c>
      <c r="L85" s="123">
        <f t="shared" si="31"/>
        <v>1.801798238824286E-2</v>
      </c>
      <c r="M85" s="124">
        <f t="shared" si="32"/>
        <v>1738063</v>
      </c>
      <c r="N85" s="124">
        <f t="shared" si="33"/>
        <v>1769954</v>
      </c>
      <c r="O85" s="123">
        <f t="shared" si="34"/>
        <v>1</v>
      </c>
      <c r="P85" s="118" t="str">
        <f t="shared" si="35"/>
        <v>Significant</v>
      </c>
      <c r="Q85" s="125" t="str">
        <f t="shared" si="36"/>
        <v>-</v>
      </c>
    </row>
    <row r="86" spans="5:17" ht="16.5" customHeight="1" x14ac:dyDescent="0.25">
      <c r="E86" s="60" t="s">
        <v>581</v>
      </c>
      <c r="F86" s="75">
        <v>3</v>
      </c>
      <c r="G86" s="54" t="s">
        <v>178</v>
      </c>
      <c r="H86" s="55" t="s">
        <v>275</v>
      </c>
      <c r="I86" s="442">
        <f>IFERROR(INDEX('3.4-3.8 Map'!$CQ$5:$CT$74,MATCH(H86,'3.4-3.8 Map'!AreaNames,0),MATCH($C$4,'3.4-3.8 Map'!$CQ$4:$CT$4,0)),0)</f>
        <v>40</v>
      </c>
      <c r="J86" s="441">
        <f t="shared" si="30"/>
        <v>6</v>
      </c>
      <c r="K86" s="57">
        <f>SUMIFS('Sub-Areas'!$D:$D,'Sub-Areas'!$B:$B,H86)</f>
        <v>18</v>
      </c>
      <c r="L86" s="123">
        <f t="shared" si="31"/>
        <v>1.0169755824162662E-5</v>
      </c>
      <c r="M86" s="124">
        <f t="shared" si="32"/>
        <v>1769936</v>
      </c>
      <c r="N86" s="124">
        <f t="shared" si="33"/>
        <v>1769954</v>
      </c>
      <c r="O86" s="123">
        <f t="shared" si="34"/>
        <v>1</v>
      </c>
      <c r="P86" s="118" t="str">
        <f t="shared" si="35"/>
        <v>Significant</v>
      </c>
      <c r="Q86" s="125" t="str">
        <f t="shared" si="36"/>
        <v>-</v>
      </c>
    </row>
    <row r="87" spans="5:17" ht="16.5" customHeight="1" x14ac:dyDescent="0.25">
      <c r="E87" s="60" t="s">
        <v>581</v>
      </c>
      <c r="F87" s="75">
        <v>3</v>
      </c>
      <c r="G87" s="54" t="s">
        <v>188</v>
      </c>
      <c r="H87" s="55" t="s">
        <v>351</v>
      </c>
      <c r="I87" s="442">
        <f>IFERROR(INDEX('3.4-3.8 Map'!$CQ$5:$CT$74,MATCH(H87,'3.4-3.8 Map'!AreaNames,0),MATCH($C$4,'3.4-3.8 Map'!$CQ$4:$CT$4,0)),0)</f>
        <v>20</v>
      </c>
      <c r="J87" s="441">
        <f t="shared" si="30"/>
        <v>1</v>
      </c>
      <c r="K87" s="57">
        <f>SUMIFS('Sub-Areas'!$D:$D,'Sub-Areas'!$B:$B,H87)</f>
        <v>158151</v>
      </c>
      <c r="L87" s="123">
        <f t="shared" si="31"/>
        <v>0.7257229650976037</v>
      </c>
      <c r="M87" s="124">
        <f t="shared" si="32"/>
        <v>59771</v>
      </c>
      <c r="N87" s="124">
        <f t="shared" si="33"/>
        <v>217922</v>
      </c>
      <c r="O87" s="123">
        <f t="shared" si="34"/>
        <v>1</v>
      </c>
      <c r="P87" s="118" t="str">
        <f t="shared" si="35"/>
        <v>Significant</v>
      </c>
      <c r="Q87" s="125">
        <f t="shared" si="36"/>
        <v>20</v>
      </c>
    </row>
    <row r="88" spans="5:17" ht="16.5" customHeight="1" x14ac:dyDescent="0.25">
      <c r="E88" s="60" t="s">
        <v>581</v>
      </c>
      <c r="F88" s="75">
        <v>3</v>
      </c>
      <c r="G88" s="54" t="s">
        <v>188</v>
      </c>
      <c r="H88" s="55" t="s">
        <v>268</v>
      </c>
      <c r="I88" s="440">
        <f>IFERROR(INDEX('3.4-3.8 Map'!$CQ$5:$CT$74,MATCH(H88,'3.4-3.8 Map'!AreaNames,0),MATCH($C$4,'3.4-3.8 Map'!$CQ$4:$CT$4,0)),0)</f>
        <v>20</v>
      </c>
      <c r="J88" s="441">
        <f t="shared" si="30"/>
        <v>2</v>
      </c>
      <c r="K88" s="57">
        <f>SUMIFS('Sub-Areas'!$D:$D,'Sub-Areas'!$B:$B,H88)</f>
        <v>35500</v>
      </c>
      <c r="L88" s="123">
        <f t="shared" si="31"/>
        <v>0.16290232284945991</v>
      </c>
      <c r="M88" s="124">
        <f t="shared" si="32"/>
        <v>182422</v>
      </c>
      <c r="N88" s="124">
        <f t="shared" si="33"/>
        <v>217922</v>
      </c>
      <c r="O88" s="123">
        <f t="shared" si="34"/>
        <v>1</v>
      </c>
      <c r="P88" s="118" t="str">
        <f t="shared" si="35"/>
        <v>Significant</v>
      </c>
      <c r="Q88" s="125" t="str">
        <f t="shared" si="36"/>
        <v>-</v>
      </c>
    </row>
    <row r="89" spans="5:17" ht="16.5" customHeight="1" x14ac:dyDescent="0.25">
      <c r="E89" s="60" t="s">
        <v>581</v>
      </c>
      <c r="F89" s="75">
        <v>3</v>
      </c>
      <c r="G89" s="54" t="s">
        <v>188</v>
      </c>
      <c r="H89" s="55" t="s">
        <v>271</v>
      </c>
      <c r="I89" s="440">
        <f>IFERROR(INDEX('3.4-3.8 Map'!$CQ$5:$CT$74,MATCH(H89,'3.4-3.8 Map'!AreaNames,0),MATCH($C$4,'3.4-3.8 Map'!$CQ$4:$CT$4,0)),0)</f>
        <v>20</v>
      </c>
      <c r="J89" s="441">
        <f t="shared" si="30"/>
        <v>3</v>
      </c>
      <c r="K89" s="57">
        <f>SUMIFS('Sub-Areas'!$D:$D,'Sub-Areas'!$B:$B,H89)</f>
        <v>24271</v>
      </c>
      <c r="L89" s="123">
        <f t="shared" si="31"/>
        <v>0.11137471205293638</v>
      </c>
      <c r="M89" s="124">
        <f t="shared" si="32"/>
        <v>193651</v>
      </c>
      <c r="N89" s="124">
        <f t="shared" si="33"/>
        <v>217922</v>
      </c>
      <c r="O89" s="123">
        <f t="shared" si="34"/>
        <v>1</v>
      </c>
      <c r="P89" s="118" t="str">
        <f t="shared" si="35"/>
        <v>Significant</v>
      </c>
      <c r="Q89" s="125" t="str">
        <f t="shared" si="36"/>
        <v>-</v>
      </c>
    </row>
    <row r="90" spans="5:17" ht="16.5" customHeight="1" x14ac:dyDescent="0.25">
      <c r="E90" s="60" t="s">
        <v>581</v>
      </c>
      <c r="F90" s="75">
        <v>3</v>
      </c>
      <c r="G90" s="54" t="s">
        <v>185</v>
      </c>
      <c r="H90" s="55" t="s">
        <v>366</v>
      </c>
      <c r="I90" s="442">
        <f>IFERROR(INDEX('3.4-3.8 Map'!$CQ$5:$CT$74,MATCH(H90,'3.4-3.8 Map'!AreaNames,0),MATCH($C$4,'3.4-3.8 Map'!$CQ$4:$CT$4,0)),0)</f>
        <v>40</v>
      </c>
      <c r="J90" s="441">
        <f t="shared" si="30"/>
        <v>1</v>
      </c>
      <c r="K90" s="57">
        <f>SUMIFS('Sub-Areas'!$D:$D,'Sub-Areas'!$B:$B,H90)</f>
        <v>560312</v>
      </c>
      <c r="L90" s="123">
        <f t="shared" si="31"/>
        <v>0.50518199415938092</v>
      </c>
      <c r="M90" s="124">
        <f t="shared" si="32"/>
        <v>548817</v>
      </c>
      <c r="N90" s="124">
        <f t="shared" si="33"/>
        <v>1109129</v>
      </c>
      <c r="O90" s="123">
        <f t="shared" si="34"/>
        <v>1</v>
      </c>
      <c r="P90" s="118" t="str">
        <f t="shared" si="35"/>
        <v>Significant</v>
      </c>
      <c r="Q90" s="125">
        <f t="shared" si="36"/>
        <v>40</v>
      </c>
    </row>
    <row r="91" spans="5:17" ht="16.5" customHeight="1" x14ac:dyDescent="0.25">
      <c r="E91" s="60" t="s">
        <v>581</v>
      </c>
      <c r="F91" s="75">
        <v>3</v>
      </c>
      <c r="G91" s="54" t="s">
        <v>185</v>
      </c>
      <c r="H91" s="55" t="s">
        <v>388</v>
      </c>
      <c r="I91" s="442">
        <f>IFERROR(INDEX('3.4-3.8 Map'!$CQ$5:$CT$74,MATCH(H91,'3.4-3.8 Map'!AreaNames,0),MATCH($C$4,'3.4-3.8 Map'!$CQ$4:$CT$4,0)),0)</f>
        <v>40</v>
      </c>
      <c r="J91" s="441">
        <f t="shared" si="30"/>
        <v>2</v>
      </c>
      <c r="K91" s="57">
        <f>SUMIFS('Sub-Areas'!$D:$D,'Sub-Areas'!$B:$B,H91)</f>
        <v>299524</v>
      </c>
      <c r="L91" s="123">
        <f t="shared" si="31"/>
        <v>0.27005334816779653</v>
      </c>
      <c r="M91" s="124">
        <f t="shared" si="32"/>
        <v>809605</v>
      </c>
      <c r="N91" s="124">
        <f t="shared" si="33"/>
        <v>1109129</v>
      </c>
      <c r="O91" s="123">
        <f t="shared" si="34"/>
        <v>1</v>
      </c>
      <c r="P91" s="118" t="str">
        <f t="shared" si="35"/>
        <v>Significant</v>
      </c>
      <c r="Q91" s="125" t="str">
        <f t="shared" si="36"/>
        <v>-</v>
      </c>
    </row>
    <row r="92" spans="5:17" ht="16.5" customHeight="1" x14ac:dyDescent="0.25">
      <c r="E92" s="60" t="s">
        <v>581</v>
      </c>
      <c r="F92" s="75">
        <v>3</v>
      </c>
      <c r="G92" s="54" t="s">
        <v>185</v>
      </c>
      <c r="H92" s="55" t="s">
        <v>307</v>
      </c>
      <c r="I92" s="442">
        <f>IFERROR(INDEX('3.4-3.8 Map'!$CQ$5:$CT$74,MATCH(H92,'3.4-3.8 Map'!AreaNames,0),MATCH($C$4,'3.4-3.8 Map'!$CQ$4:$CT$4,0)),0)</f>
        <v>40</v>
      </c>
      <c r="J92" s="441">
        <f t="shared" si="30"/>
        <v>3</v>
      </c>
      <c r="K92" s="57">
        <f>SUMIFS('Sub-Areas'!$D:$D,'Sub-Areas'!$B:$B,H92)</f>
        <v>214476</v>
      </c>
      <c r="L92" s="123">
        <f t="shared" si="31"/>
        <v>0.19337335873464673</v>
      </c>
      <c r="M92" s="124">
        <f t="shared" si="32"/>
        <v>894653</v>
      </c>
      <c r="N92" s="124">
        <f t="shared" si="33"/>
        <v>1109129</v>
      </c>
      <c r="O92" s="123">
        <f t="shared" si="34"/>
        <v>1</v>
      </c>
      <c r="P92" s="118" t="str">
        <f t="shared" si="35"/>
        <v>Significant</v>
      </c>
      <c r="Q92" s="125" t="str">
        <f t="shared" si="36"/>
        <v>-</v>
      </c>
    </row>
    <row r="93" spans="5:17" ht="16.5" customHeight="1" x14ac:dyDescent="0.25">
      <c r="E93" s="60" t="s">
        <v>581</v>
      </c>
      <c r="F93" s="75">
        <v>3</v>
      </c>
      <c r="G93" s="54" t="s">
        <v>185</v>
      </c>
      <c r="H93" s="55" t="s">
        <v>312</v>
      </c>
      <c r="I93" s="440">
        <f>IFERROR(INDEX('3.4-3.8 Map'!$CQ$5:$CT$74,MATCH(H93,'3.4-3.8 Map'!AreaNames,0),MATCH($C$4,'3.4-3.8 Map'!$CQ$4:$CT$4,0)),0)</f>
        <v>40</v>
      </c>
      <c r="J93" s="441">
        <f t="shared" si="30"/>
        <v>4</v>
      </c>
      <c r="K93" s="57">
        <f>SUMIFS('Sub-Areas'!$D:$D,'Sub-Areas'!$B:$B,H93)</f>
        <v>28040</v>
      </c>
      <c r="L93" s="123">
        <f t="shared" si="31"/>
        <v>2.5281098952421224E-2</v>
      </c>
      <c r="M93" s="124">
        <f t="shared" si="32"/>
        <v>1081089</v>
      </c>
      <c r="N93" s="124">
        <f t="shared" si="33"/>
        <v>1109129</v>
      </c>
      <c r="O93" s="123">
        <f t="shared" si="34"/>
        <v>1</v>
      </c>
      <c r="P93" s="118" t="str">
        <f t="shared" si="35"/>
        <v>Significant</v>
      </c>
      <c r="Q93" s="125" t="str">
        <f t="shared" si="36"/>
        <v>-</v>
      </c>
    </row>
    <row r="94" spans="5:17" ht="16.5" customHeight="1" x14ac:dyDescent="0.25">
      <c r="E94" s="60" t="s">
        <v>581</v>
      </c>
      <c r="F94" s="75">
        <v>3</v>
      </c>
      <c r="G94" s="54" t="s">
        <v>185</v>
      </c>
      <c r="H94" s="55" t="s">
        <v>310</v>
      </c>
      <c r="I94" s="442">
        <f>IFERROR(INDEX('3.4-3.8 Map'!$CQ$5:$CT$74,MATCH(H94,'3.4-3.8 Map'!AreaNames,0),MATCH($C$4,'3.4-3.8 Map'!$CQ$4:$CT$4,0)),0)</f>
        <v>40</v>
      </c>
      <c r="J94" s="441">
        <f t="shared" si="30"/>
        <v>5</v>
      </c>
      <c r="K94" s="57">
        <f>SUMIFS('Sub-Areas'!$D:$D,'Sub-Areas'!$B:$B,H94)</f>
        <v>6000</v>
      </c>
      <c r="L94" s="123">
        <f t="shared" si="31"/>
        <v>5.4096502751257965E-3</v>
      </c>
      <c r="M94" s="124">
        <f t="shared" si="32"/>
        <v>1103129</v>
      </c>
      <c r="N94" s="124">
        <f t="shared" si="33"/>
        <v>1109129</v>
      </c>
      <c r="O94" s="123">
        <f t="shared" si="34"/>
        <v>1</v>
      </c>
      <c r="P94" s="118" t="str">
        <f t="shared" si="35"/>
        <v>Significant</v>
      </c>
      <c r="Q94" s="125" t="str">
        <f t="shared" si="36"/>
        <v>-</v>
      </c>
    </row>
    <row r="95" spans="5:17" ht="16.5" customHeight="1" x14ac:dyDescent="0.25">
      <c r="E95" s="60" t="s">
        <v>581</v>
      </c>
      <c r="F95" s="75">
        <v>3</v>
      </c>
      <c r="G95" s="54" t="s">
        <v>185</v>
      </c>
      <c r="H95" s="55" t="s">
        <v>314</v>
      </c>
      <c r="I95" s="440">
        <f>IFERROR(INDEX('3.4-3.8 Map'!$CQ$5:$CT$74,MATCH(H95,'3.4-3.8 Map'!AreaNames,0),MATCH($C$4,'3.4-3.8 Map'!$CQ$4:$CT$4,0)),0)</f>
        <v>40</v>
      </c>
      <c r="J95" s="441">
        <f t="shared" si="30"/>
        <v>6</v>
      </c>
      <c r="K95" s="57">
        <f>SUMIFS('Sub-Areas'!$D:$D,'Sub-Areas'!$B:$B,H95)</f>
        <v>777</v>
      </c>
      <c r="L95" s="123">
        <f t="shared" si="31"/>
        <v>7.0054971062879069E-4</v>
      </c>
      <c r="M95" s="124">
        <f t="shared" si="32"/>
        <v>1108352</v>
      </c>
      <c r="N95" s="124">
        <f t="shared" si="33"/>
        <v>1109129</v>
      </c>
      <c r="O95" s="123">
        <f t="shared" si="34"/>
        <v>1</v>
      </c>
      <c r="P95" s="118" t="str">
        <f t="shared" si="35"/>
        <v>Significant</v>
      </c>
      <c r="Q95" s="125" t="str">
        <f t="shared" si="36"/>
        <v>-</v>
      </c>
    </row>
    <row r="96" spans="5:17" ht="16.5" customHeight="1" x14ac:dyDescent="0.25">
      <c r="E96" s="60" t="s">
        <v>581</v>
      </c>
      <c r="F96" s="75">
        <v>3</v>
      </c>
      <c r="G96" s="54" t="s">
        <v>191</v>
      </c>
      <c r="H96" s="55" t="s">
        <v>379</v>
      </c>
      <c r="I96" s="440">
        <f>IFERROR(INDEX('3.4-3.8 Map'!$CQ$5:$CT$74,MATCH(H96,'3.4-3.8 Map'!AreaNames,0),MATCH($C$4,'3.4-3.8 Map'!$CQ$4:$CT$4,0)),0)</f>
        <v>45</v>
      </c>
      <c r="J96" s="441">
        <f t="shared" si="30"/>
        <v>1</v>
      </c>
      <c r="K96" s="57">
        <f>SUMIFS('Sub-Areas'!$D:$D,'Sub-Areas'!$B:$B,H96)</f>
        <v>229260</v>
      </c>
      <c r="L96" s="123">
        <f t="shared" si="31"/>
        <v>0.9494150533181489</v>
      </c>
      <c r="M96" s="124">
        <f t="shared" si="32"/>
        <v>12215</v>
      </c>
      <c r="N96" s="124">
        <f t="shared" si="33"/>
        <v>241475</v>
      </c>
      <c r="O96" s="123">
        <f t="shared" si="34"/>
        <v>1</v>
      </c>
      <c r="P96" s="118" t="str">
        <f t="shared" si="35"/>
        <v>Significant</v>
      </c>
      <c r="Q96" s="125">
        <f t="shared" si="36"/>
        <v>45</v>
      </c>
    </row>
    <row r="97" spans="5:17" ht="16.5" customHeight="1" thickBot="1" x14ac:dyDescent="0.3">
      <c r="E97" s="62" t="s">
        <v>581</v>
      </c>
      <c r="F97" s="147">
        <v>3</v>
      </c>
      <c r="G97" s="408" t="s">
        <v>191</v>
      </c>
      <c r="H97" s="148" t="s">
        <v>226</v>
      </c>
      <c r="I97" s="443">
        <f>IFERROR(INDEX('3.4-3.8 Map'!$CQ$5:$CT$74,MATCH(H97,'3.4-3.8 Map'!AreaNames,0),MATCH($C$4,'3.4-3.8 Map'!$CQ$4:$CT$4,0)),0)</f>
        <v>45</v>
      </c>
      <c r="J97" s="444">
        <f t="shared" si="30"/>
        <v>2</v>
      </c>
      <c r="K97" s="142">
        <f>SUMIFS('Sub-Areas'!$D:$D,'Sub-Areas'!$B:$B,H97)</f>
        <v>12215</v>
      </c>
      <c r="L97" s="89">
        <f t="shared" si="31"/>
        <v>5.0584946681851123E-2</v>
      </c>
      <c r="M97" s="88">
        <f t="shared" si="32"/>
        <v>229260</v>
      </c>
      <c r="N97" s="88">
        <f t="shared" si="33"/>
        <v>241475</v>
      </c>
      <c r="O97" s="89">
        <f t="shared" si="34"/>
        <v>1</v>
      </c>
      <c r="P97" s="149" t="str">
        <f t="shared" si="35"/>
        <v>Significant</v>
      </c>
      <c r="Q97" s="150" t="str">
        <f t="shared" si="36"/>
        <v>-</v>
      </c>
    </row>
    <row r="98" spans="5:17" ht="15.6" customHeight="1" x14ac:dyDescent="0.25"/>
    <row r="99" spans="5:17" ht="15.6" customHeight="1" x14ac:dyDescent="0.25"/>
    <row r="100" spans="5:17" ht="15.6" customHeight="1" x14ac:dyDescent="0.25"/>
    <row r="101" spans="5:17" ht="15.6" customHeight="1" x14ac:dyDescent="0.25"/>
    <row r="102" spans="5:17" ht="15.6" customHeight="1" x14ac:dyDescent="0.25"/>
    <row r="103" spans="5:17" ht="15.6" customHeight="1" x14ac:dyDescent="0.25"/>
    <row r="104" spans="5:17" ht="15.6" customHeight="1" x14ac:dyDescent="0.25"/>
    <row r="105" spans="5:17" ht="15.6" customHeight="1" x14ac:dyDescent="0.25"/>
    <row r="106" spans="5:17" ht="15.6" customHeight="1" x14ac:dyDescent="0.25"/>
    <row r="107" spans="5:17" ht="15.6" customHeight="1" x14ac:dyDescent="0.25"/>
    <row r="108" spans="5:17" ht="15.6" customHeight="1" x14ac:dyDescent="0.25"/>
    <row r="109" spans="5:17" ht="15.6" customHeight="1" x14ac:dyDescent="0.25"/>
    <row r="110" spans="5:17" ht="15.6" customHeight="1" x14ac:dyDescent="0.25"/>
    <row r="111" spans="5:17" ht="15.6" customHeight="1" x14ac:dyDescent="0.25"/>
    <row r="112" spans="5:17" ht="15.6" customHeight="1" x14ac:dyDescent="0.25"/>
    <row r="113" spans="5:51" ht="15.6" customHeight="1" x14ac:dyDescent="0.25"/>
    <row r="114" spans="5:51" ht="15.6" customHeight="1" x14ac:dyDescent="0.25">
      <c r="AY114" s="42"/>
    </row>
    <row r="115" spans="5:51" ht="15.6" customHeight="1" x14ac:dyDescent="0.25">
      <c r="AY115" s="42"/>
    </row>
    <row r="116" spans="5:51" ht="15.6" customHeight="1" x14ac:dyDescent="0.25">
      <c r="AY116" s="42"/>
    </row>
    <row r="117" spans="5:51" ht="15.6" customHeight="1" x14ac:dyDescent="0.25">
      <c r="AY117" s="42"/>
    </row>
    <row r="118" spans="5:51" ht="15.6" customHeight="1" x14ac:dyDescent="0.25">
      <c r="AY118" s="42"/>
    </row>
    <row r="119" spans="5:51" ht="15.6" customHeight="1" x14ac:dyDescent="0.25">
      <c r="AY119" s="42"/>
    </row>
    <row r="120" spans="5:51" ht="15.6" customHeight="1" x14ac:dyDescent="0.25">
      <c r="AY120" s="42"/>
    </row>
    <row r="121" spans="5:51" ht="15.6" customHeight="1" x14ac:dyDescent="0.25">
      <c r="AY121" s="42"/>
    </row>
    <row r="122" spans="5:51" ht="15.6" customHeight="1" x14ac:dyDescent="0.25">
      <c r="E122" s="1"/>
      <c r="F122" s="5"/>
      <c r="G122" s="2"/>
      <c r="H122" s="1"/>
      <c r="AY122" s="42"/>
    </row>
    <row r="123" spans="5:51" ht="15.6" customHeight="1" x14ac:dyDescent="0.25">
      <c r="E123" s="1"/>
      <c r="F123" s="5"/>
      <c r="G123" s="2"/>
      <c r="H123" s="1"/>
      <c r="AY123" s="42"/>
    </row>
    <row r="124" spans="5:51" ht="15.6" customHeight="1" x14ac:dyDescent="0.25">
      <c r="E124" s="1"/>
      <c r="F124" s="5"/>
      <c r="G124" s="2"/>
      <c r="H124" s="1"/>
      <c r="AY124" s="42"/>
    </row>
    <row r="125" spans="5:51" ht="15.6" customHeight="1" x14ac:dyDescent="0.25">
      <c r="E125" s="1"/>
      <c r="F125" s="5"/>
      <c r="G125" s="2"/>
      <c r="H125" s="1"/>
      <c r="AY125" s="42"/>
    </row>
    <row r="126" spans="5:51" ht="15.6" customHeight="1" x14ac:dyDescent="0.25">
      <c r="E126" s="1"/>
      <c r="F126" s="5"/>
      <c r="G126" s="2"/>
      <c r="H126" s="1"/>
      <c r="AY126" s="42"/>
    </row>
    <row r="127" spans="5:51" ht="15.6" customHeight="1" x14ac:dyDescent="0.25">
      <c r="E127" s="1"/>
      <c r="F127" s="5"/>
      <c r="G127" s="2"/>
      <c r="H127" s="1"/>
      <c r="AY127" s="42"/>
    </row>
    <row r="128" spans="5:51" ht="15.6" customHeight="1" x14ac:dyDescent="0.25">
      <c r="E128" s="1"/>
      <c r="F128" s="5"/>
      <c r="G128" s="2"/>
      <c r="H128" s="1"/>
      <c r="AY128" s="42"/>
    </row>
    <row r="129" spans="5:51" ht="15.6" customHeight="1" x14ac:dyDescent="0.25">
      <c r="E129" s="1"/>
      <c r="F129" s="5"/>
      <c r="G129" s="2"/>
      <c r="H129" s="1"/>
      <c r="AY129" s="42"/>
    </row>
    <row r="130" spans="5:51" ht="15.6" customHeight="1" x14ac:dyDescent="0.25">
      <c r="E130" s="1"/>
      <c r="F130" s="5"/>
      <c r="G130" s="2"/>
      <c r="H130" s="1"/>
      <c r="AY130" s="42"/>
    </row>
    <row r="131" spans="5:51" ht="15.6" customHeight="1" x14ac:dyDescent="0.25">
      <c r="E131" s="1"/>
      <c r="F131" s="5"/>
      <c r="G131" s="2"/>
      <c r="H131" s="1"/>
      <c r="AY131" s="42"/>
    </row>
    <row r="132" spans="5:51" ht="15.6" customHeight="1" x14ac:dyDescent="0.25">
      <c r="E132" s="1"/>
      <c r="F132" s="5"/>
      <c r="G132" s="2"/>
      <c r="H132" s="1"/>
      <c r="AY132" s="42"/>
    </row>
    <row r="133" spans="5:51" ht="15.6" customHeight="1" x14ac:dyDescent="0.25">
      <c r="E133" s="1"/>
      <c r="F133" s="5"/>
      <c r="G133" s="2"/>
      <c r="H133" s="1"/>
      <c r="AY133" s="42"/>
    </row>
    <row r="134" spans="5:51" ht="15.6" customHeight="1" x14ac:dyDescent="0.25">
      <c r="E134" s="1"/>
      <c r="F134" s="5"/>
      <c r="G134" s="2"/>
      <c r="H134" s="1"/>
      <c r="AY134" s="42"/>
    </row>
    <row r="135" spans="5:51" ht="15.6" customHeight="1" x14ac:dyDescent="0.25">
      <c r="E135" s="1"/>
      <c r="F135" s="5"/>
      <c r="G135" s="2"/>
      <c r="H135" s="1"/>
      <c r="AY135" s="42"/>
    </row>
    <row r="136" spans="5:51" ht="15.6" customHeight="1" x14ac:dyDescent="0.25">
      <c r="E136" s="1"/>
      <c r="F136" s="5"/>
      <c r="G136" s="2"/>
      <c r="H136" s="1"/>
      <c r="AY136" s="42"/>
    </row>
    <row r="137" spans="5:51" ht="15.6" customHeight="1" x14ac:dyDescent="0.25">
      <c r="E137" s="1"/>
      <c r="F137" s="5"/>
      <c r="G137" s="2"/>
      <c r="H137" s="1"/>
      <c r="AY137" s="42"/>
    </row>
    <row r="138" spans="5:51" ht="15.6" customHeight="1" x14ac:dyDescent="0.25">
      <c r="E138" s="1"/>
      <c r="F138" s="5"/>
      <c r="G138" s="2"/>
      <c r="H138" s="1"/>
      <c r="AY138" s="42"/>
    </row>
    <row r="139" spans="5:51" ht="15.6" customHeight="1" x14ac:dyDescent="0.25">
      <c r="E139" s="1"/>
      <c r="F139" s="5"/>
      <c r="G139" s="2"/>
      <c r="H139" s="1"/>
      <c r="AY139" s="42"/>
    </row>
    <row r="140" spans="5:51" ht="15.6" customHeight="1" x14ac:dyDescent="0.25">
      <c r="E140" s="1"/>
      <c r="F140" s="5"/>
      <c r="G140" s="2"/>
      <c r="H140" s="1"/>
      <c r="AY140" s="42"/>
    </row>
    <row r="141" spans="5:51" ht="15.6" customHeight="1" x14ac:dyDescent="0.25">
      <c r="E141" s="1"/>
      <c r="F141" s="5"/>
      <c r="G141" s="2"/>
      <c r="H141" s="1"/>
      <c r="AY141" s="42"/>
    </row>
    <row r="142" spans="5:51" ht="15.6" customHeight="1" x14ac:dyDescent="0.25">
      <c r="E142" s="1"/>
      <c r="F142" s="5"/>
      <c r="G142" s="2"/>
      <c r="H142" s="1"/>
      <c r="AY142" s="42"/>
    </row>
    <row r="143" spans="5:51" ht="15.6" customHeight="1" x14ac:dyDescent="0.25">
      <c r="E143" s="1"/>
      <c r="F143" s="5"/>
      <c r="G143" s="2"/>
      <c r="H143" s="1"/>
      <c r="AY143" s="42"/>
    </row>
    <row r="144" spans="5:51" ht="15.6" customHeight="1" x14ac:dyDescent="0.25">
      <c r="E144" s="1"/>
      <c r="F144" s="5"/>
      <c r="G144" s="2"/>
      <c r="H144" s="1"/>
      <c r="AY144" s="42"/>
    </row>
    <row r="145" spans="5:51" ht="15.6" customHeight="1" x14ac:dyDescent="0.25">
      <c r="E145" s="1"/>
      <c r="F145" s="5"/>
      <c r="G145" s="2"/>
      <c r="H145" s="1"/>
      <c r="AY145" s="42"/>
    </row>
    <row r="146" spans="5:51" ht="15.6" customHeight="1" x14ac:dyDescent="0.25">
      <c r="E146" s="1"/>
      <c r="F146" s="5"/>
      <c r="G146" s="2"/>
      <c r="H146" s="1"/>
    </row>
    <row r="147" spans="5:51" ht="15.6" customHeight="1" x14ac:dyDescent="0.25">
      <c r="E147" s="1"/>
      <c r="F147" s="5"/>
      <c r="G147" s="2"/>
      <c r="H147" s="1"/>
    </row>
    <row r="148" spans="5:51" ht="15.6" customHeight="1" x14ac:dyDescent="0.25">
      <c r="E148" s="1"/>
      <c r="F148" s="5"/>
      <c r="G148" s="2"/>
      <c r="H148" s="1"/>
    </row>
    <row r="149" spans="5:51" ht="30.6" customHeight="1" x14ac:dyDescent="0.25">
      <c r="E149" s="1"/>
      <c r="F149" s="5"/>
      <c r="G149" s="2"/>
      <c r="H149" s="1"/>
      <c r="AG149" s="2"/>
    </row>
    <row r="150" spans="5:51" ht="15.6" customHeight="1" x14ac:dyDescent="0.25">
      <c r="E150" s="1"/>
      <c r="F150" s="5"/>
      <c r="G150" s="2"/>
      <c r="H150" s="1"/>
      <c r="AG150" s="2"/>
    </row>
    <row r="151" spans="5:51" ht="15.6" customHeight="1" x14ac:dyDescent="0.25">
      <c r="E151" s="1"/>
      <c r="F151" s="5"/>
      <c r="G151" s="2"/>
      <c r="H151" s="1"/>
      <c r="AG151" s="2"/>
    </row>
    <row r="152" spans="5:51" ht="15.6" customHeight="1" x14ac:dyDescent="0.25">
      <c r="E152" s="1"/>
      <c r="F152" s="5"/>
      <c r="G152" s="2"/>
      <c r="H152" s="1"/>
      <c r="AG152" s="2"/>
    </row>
    <row r="153" spans="5:51" ht="15.6" customHeight="1" x14ac:dyDescent="0.25">
      <c r="E153" s="1"/>
      <c r="F153" s="5"/>
      <c r="G153" s="2"/>
      <c r="H153" s="1"/>
      <c r="AG153" s="2"/>
    </row>
    <row r="154" spans="5:51" ht="15.6" customHeight="1" x14ac:dyDescent="0.25">
      <c r="E154" s="1"/>
      <c r="F154" s="5"/>
      <c r="G154" s="2"/>
      <c r="H154" s="1"/>
      <c r="AG154" s="2"/>
    </row>
    <row r="155" spans="5:51" ht="15.6" customHeight="1" x14ac:dyDescent="0.25">
      <c r="E155" s="1"/>
      <c r="F155" s="5"/>
      <c r="G155" s="2"/>
      <c r="H155" s="1"/>
      <c r="AG155" s="2"/>
    </row>
    <row r="156" spans="5:51" ht="15.6" customHeight="1" x14ac:dyDescent="0.25">
      <c r="E156" s="1"/>
      <c r="F156" s="5"/>
      <c r="G156" s="2"/>
      <c r="H156" s="1"/>
      <c r="AG156" s="2"/>
    </row>
    <row r="157" spans="5:51" ht="15.6" customHeight="1" x14ac:dyDescent="0.25">
      <c r="E157" s="1"/>
      <c r="F157" s="5"/>
      <c r="G157" s="2"/>
      <c r="H157" s="1"/>
      <c r="AG157" s="2"/>
    </row>
    <row r="158" spans="5:51" ht="15.6" customHeight="1" x14ac:dyDescent="0.25">
      <c r="E158" s="1"/>
      <c r="F158" s="5"/>
      <c r="G158" s="2"/>
      <c r="H158" s="1"/>
      <c r="AG158" s="2"/>
    </row>
    <row r="159" spans="5:51" ht="15.6" customHeight="1" x14ac:dyDescent="0.25">
      <c r="E159" s="1"/>
      <c r="F159" s="5"/>
      <c r="G159" s="2"/>
      <c r="H159" s="1"/>
      <c r="AG159" s="2"/>
      <c r="AH159" s="42"/>
    </row>
    <row r="160" spans="5:51" ht="15.6" customHeight="1" x14ac:dyDescent="0.25">
      <c r="E160" s="1"/>
      <c r="F160" s="5"/>
      <c r="G160" s="2"/>
      <c r="H160" s="1"/>
      <c r="AG160" s="2"/>
      <c r="AH160" s="42"/>
    </row>
    <row r="161" spans="5:34" ht="15.6" customHeight="1" x14ac:dyDescent="0.25">
      <c r="E161" s="1"/>
      <c r="F161" s="5"/>
      <c r="G161" s="2"/>
      <c r="H161" s="1"/>
      <c r="AG161" s="2"/>
      <c r="AH161" s="42"/>
    </row>
    <row r="162" spans="5:34" ht="15.6" customHeight="1" x14ac:dyDescent="0.25">
      <c r="E162" s="1"/>
      <c r="F162" s="5"/>
      <c r="G162" s="2"/>
      <c r="H162" s="1"/>
      <c r="AG162" s="2"/>
      <c r="AH162" s="42"/>
    </row>
    <row r="163" spans="5:34" ht="15.6" customHeight="1" x14ac:dyDescent="0.25">
      <c r="E163" s="1"/>
      <c r="F163" s="5"/>
      <c r="G163" s="2"/>
      <c r="H163" s="1"/>
      <c r="AG163" s="2"/>
      <c r="AH163" s="42"/>
    </row>
    <row r="164" spans="5:34" ht="15.6" customHeight="1" x14ac:dyDescent="0.25">
      <c r="E164" s="1"/>
      <c r="F164" s="5"/>
      <c r="G164" s="2"/>
      <c r="H164" s="1"/>
      <c r="AG164" s="2"/>
      <c r="AH164" s="42"/>
    </row>
    <row r="165" spans="5:34" ht="15.6" customHeight="1" x14ac:dyDescent="0.25">
      <c r="E165" s="1"/>
      <c r="F165" s="5"/>
      <c r="G165" s="2"/>
      <c r="H165" s="1"/>
      <c r="AG165" s="2"/>
      <c r="AH165" s="42"/>
    </row>
    <row r="166" spans="5:34" ht="15.6" customHeight="1" x14ac:dyDescent="0.25">
      <c r="E166" s="1"/>
      <c r="F166" s="5"/>
      <c r="G166" s="2"/>
      <c r="H166" s="1"/>
      <c r="AG166" s="2"/>
      <c r="AH166" s="42"/>
    </row>
    <row r="167" spans="5:34" ht="15.6" customHeight="1" x14ac:dyDescent="0.25">
      <c r="E167" s="1"/>
      <c r="F167" s="5"/>
      <c r="G167" s="2"/>
      <c r="H167" s="1"/>
      <c r="AG167" s="2"/>
      <c r="AH167" s="42"/>
    </row>
    <row r="168" spans="5:34" ht="15.6" customHeight="1" x14ac:dyDescent="0.25">
      <c r="E168" s="1"/>
      <c r="F168" s="5"/>
      <c r="G168" s="2"/>
      <c r="H168" s="1"/>
      <c r="AG168" s="2"/>
      <c r="AH168" s="42"/>
    </row>
    <row r="169" spans="5:34" ht="15.6" customHeight="1" x14ac:dyDescent="0.25">
      <c r="E169" s="1"/>
      <c r="F169" s="5"/>
      <c r="G169" s="2"/>
      <c r="H169" s="1"/>
      <c r="AG169" s="2"/>
      <c r="AH169" s="42"/>
    </row>
    <row r="170" spans="5:34" ht="15.6" customHeight="1" x14ac:dyDescent="0.25">
      <c r="E170" s="1"/>
      <c r="F170" s="5"/>
      <c r="G170" s="2"/>
      <c r="H170" s="1"/>
      <c r="AG170" s="2"/>
      <c r="AH170" s="42"/>
    </row>
    <row r="171" spans="5:34" ht="15.6" customHeight="1" x14ac:dyDescent="0.25">
      <c r="E171" s="1"/>
      <c r="F171" s="5"/>
      <c r="G171" s="2"/>
      <c r="H171" s="1"/>
      <c r="AG171" s="2"/>
      <c r="AH171" s="42"/>
    </row>
    <row r="172" spans="5:34" ht="15.6" customHeight="1" x14ac:dyDescent="0.25">
      <c r="E172" s="1"/>
      <c r="F172" s="5"/>
      <c r="G172" s="2"/>
      <c r="H172" s="1"/>
      <c r="AG172" s="2"/>
      <c r="AH172" s="42"/>
    </row>
    <row r="173" spans="5:34" ht="15.6" customHeight="1" x14ac:dyDescent="0.25">
      <c r="E173" s="1"/>
      <c r="F173" s="5"/>
      <c r="G173" s="2"/>
      <c r="H173" s="1"/>
      <c r="AG173" s="2"/>
      <c r="AH173" s="42"/>
    </row>
    <row r="174" spans="5:34" ht="15.6" customHeight="1" x14ac:dyDescent="0.25">
      <c r="E174" s="1"/>
      <c r="F174" s="5"/>
      <c r="G174" s="2"/>
      <c r="H174" s="1"/>
      <c r="AG174" s="2"/>
      <c r="AH174" s="42"/>
    </row>
    <row r="175" spans="5:34" ht="15.6" customHeight="1" x14ac:dyDescent="0.25">
      <c r="E175" s="1"/>
      <c r="F175" s="5"/>
      <c r="G175" s="2"/>
      <c r="H175" s="1"/>
      <c r="AG175" s="2"/>
      <c r="AH175" s="42"/>
    </row>
    <row r="176" spans="5:34" ht="15.6" customHeight="1" x14ac:dyDescent="0.25">
      <c r="E176" s="1"/>
      <c r="F176" s="5"/>
      <c r="G176" s="2"/>
      <c r="H176" s="1"/>
      <c r="AG176" s="2"/>
      <c r="AH176" s="42"/>
    </row>
    <row r="177" spans="5:34" ht="15.6" customHeight="1" x14ac:dyDescent="0.25">
      <c r="E177" s="1"/>
      <c r="F177" s="5"/>
      <c r="G177" s="2"/>
      <c r="H177" s="1"/>
      <c r="AG177" s="2"/>
      <c r="AH177" s="42"/>
    </row>
    <row r="178" spans="5:34" ht="15.6" customHeight="1" x14ac:dyDescent="0.25">
      <c r="E178" s="1"/>
      <c r="F178" s="5"/>
      <c r="G178" s="2"/>
      <c r="H178" s="1"/>
      <c r="AG178" s="2"/>
      <c r="AH178" s="42"/>
    </row>
    <row r="179" spans="5:34" ht="15.6" customHeight="1" x14ac:dyDescent="0.25">
      <c r="E179" s="1"/>
      <c r="F179" s="5"/>
      <c r="G179" s="2"/>
      <c r="H179" s="1"/>
      <c r="AG179" s="2"/>
      <c r="AH179" s="42"/>
    </row>
    <row r="180" spans="5:34" ht="15.6" customHeight="1" x14ac:dyDescent="0.25">
      <c r="E180" s="1"/>
      <c r="F180" s="5"/>
      <c r="G180" s="2"/>
      <c r="H180" s="1"/>
      <c r="AG180" s="2"/>
      <c r="AH180" s="42"/>
    </row>
    <row r="181" spans="5:34" ht="15.6" customHeight="1" x14ac:dyDescent="0.25">
      <c r="E181" s="1"/>
      <c r="F181" s="5"/>
      <c r="G181" s="2"/>
      <c r="H181" s="1"/>
      <c r="AG181" s="2"/>
      <c r="AH181" s="42"/>
    </row>
    <row r="182" spans="5:34" ht="15.6" customHeight="1" x14ac:dyDescent="0.25">
      <c r="E182" s="1"/>
      <c r="F182" s="5"/>
      <c r="G182" s="2"/>
      <c r="H182" s="1"/>
      <c r="AG182" s="2"/>
      <c r="AH182" s="42"/>
    </row>
    <row r="183" spans="5:34" ht="15.6" customHeight="1" x14ac:dyDescent="0.25">
      <c r="E183" s="1"/>
      <c r="F183" s="5"/>
      <c r="G183" s="2"/>
      <c r="H183" s="1"/>
      <c r="AG183" s="2"/>
      <c r="AH183" s="42"/>
    </row>
    <row r="184" spans="5:34" ht="15.6" customHeight="1" x14ac:dyDescent="0.25">
      <c r="E184" s="1"/>
      <c r="F184" s="5"/>
      <c r="G184" s="2"/>
      <c r="H184" s="1"/>
      <c r="AG184" s="2"/>
      <c r="AH184" s="42"/>
    </row>
    <row r="185" spans="5:34" ht="15.6" customHeight="1" x14ac:dyDescent="0.25">
      <c r="E185" s="1"/>
      <c r="F185" s="5"/>
      <c r="G185" s="2"/>
      <c r="H185" s="1"/>
      <c r="AG185" s="2"/>
      <c r="AH185" s="42"/>
    </row>
    <row r="186" spans="5:34" ht="15.6" customHeight="1" x14ac:dyDescent="0.25">
      <c r="E186" s="1"/>
      <c r="F186" s="5"/>
      <c r="G186" s="2"/>
      <c r="H186" s="1"/>
      <c r="AG186" s="2"/>
      <c r="AH186" s="42"/>
    </row>
    <row r="187" spans="5:34" ht="15.6" customHeight="1" x14ac:dyDescent="0.25">
      <c r="E187" s="1"/>
      <c r="F187" s="5"/>
      <c r="G187" s="2"/>
      <c r="H187" s="1"/>
      <c r="AG187" s="2"/>
      <c r="AH187" s="42"/>
    </row>
    <row r="188" spans="5:34" ht="15.6" customHeight="1" x14ac:dyDescent="0.25">
      <c r="E188" s="1"/>
      <c r="F188" s="5"/>
      <c r="G188" s="2"/>
      <c r="H188" s="1"/>
      <c r="AG188" s="2"/>
      <c r="AH188" s="42"/>
    </row>
    <row r="189" spans="5:34" ht="15.6" customHeight="1" x14ac:dyDescent="0.25">
      <c r="E189" s="1"/>
      <c r="F189" s="5"/>
      <c r="G189" s="2"/>
      <c r="H189" s="1"/>
      <c r="AG189" s="2"/>
      <c r="AH189" s="42"/>
    </row>
    <row r="190" spans="5:34" ht="15.6" customHeight="1" x14ac:dyDescent="0.25">
      <c r="E190" s="1"/>
      <c r="F190" s="5"/>
      <c r="G190" s="2"/>
      <c r="H190" s="1"/>
      <c r="AG190" s="2"/>
      <c r="AH190" s="42"/>
    </row>
    <row r="191" spans="5:34" ht="15.6" customHeight="1" x14ac:dyDescent="0.25">
      <c r="E191" s="1"/>
      <c r="F191" s="5"/>
      <c r="G191" s="2"/>
      <c r="H191" s="1"/>
      <c r="AG191" s="2"/>
      <c r="AH191" s="42"/>
    </row>
    <row r="192" spans="5:34" ht="15.6" customHeight="1" x14ac:dyDescent="0.25">
      <c r="E192" s="1"/>
      <c r="F192" s="5"/>
      <c r="G192" s="2"/>
      <c r="H192" s="1"/>
      <c r="AG192" s="2"/>
      <c r="AH192" s="42"/>
    </row>
    <row r="193" spans="5:34" ht="15.6" customHeight="1" x14ac:dyDescent="0.25">
      <c r="E193" s="1"/>
      <c r="F193" s="5"/>
      <c r="G193" s="2"/>
      <c r="H193" s="1"/>
      <c r="AG193" s="2"/>
      <c r="AH193" s="42"/>
    </row>
    <row r="194" spans="5:34" ht="15.6" customHeight="1" x14ac:dyDescent="0.25">
      <c r="E194" s="1"/>
      <c r="F194" s="5"/>
      <c r="G194" s="2"/>
      <c r="H194" s="1"/>
      <c r="AG194" s="2"/>
      <c r="AH194" s="42"/>
    </row>
    <row r="195" spans="5:34" ht="15.6" customHeight="1" x14ac:dyDescent="0.25">
      <c r="E195" s="1"/>
      <c r="F195" s="5"/>
      <c r="G195" s="2"/>
      <c r="H195" s="1"/>
      <c r="AG195" s="2"/>
      <c r="AH195" s="42"/>
    </row>
    <row r="196" spans="5:34" ht="15.6" customHeight="1" x14ac:dyDescent="0.25">
      <c r="E196" s="1"/>
      <c r="F196" s="5"/>
      <c r="G196" s="2"/>
      <c r="H196" s="1"/>
      <c r="AG196" s="2"/>
      <c r="AH196" s="42"/>
    </row>
    <row r="197" spans="5:34" ht="15.6" customHeight="1" x14ac:dyDescent="0.25">
      <c r="E197" s="1"/>
      <c r="F197" s="5"/>
      <c r="G197" s="2"/>
      <c r="H197" s="1"/>
      <c r="AG197" s="2"/>
      <c r="AH197" s="42"/>
    </row>
    <row r="198" spans="5:34" ht="15.6" customHeight="1" x14ac:dyDescent="0.25">
      <c r="E198" s="1"/>
      <c r="F198" s="5"/>
      <c r="G198" s="2"/>
      <c r="H198" s="1"/>
      <c r="AG198" s="2"/>
      <c r="AH198" s="42"/>
    </row>
    <row r="199" spans="5:34" ht="15.6" customHeight="1" x14ac:dyDescent="0.25">
      <c r="E199" s="1"/>
      <c r="F199" s="5"/>
      <c r="G199" s="2"/>
      <c r="H199" s="1"/>
      <c r="AG199" s="2"/>
      <c r="AH199" s="42"/>
    </row>
    <row r="200" spans="5:34" ht="15.6" customHeight="1" x14ac:dyDescent="0.25">
      <c r="E200" s="1"/>
      <c r="F200" s="5"/>
      <c r="G200" s="2"/>
      <c r="H200" s="1"/>
      <c r="AG200" s="2"/>
      <c r="AH200" s="42"/>
    </row>
    <row r="201" spans="5:34" ht="15.6" customHeight="1" x14ac:dyDescent="0.25">
      <c r="E201" s="1"/>
      <c r="F201" s="5"/>
      <c r="G201" s="2"/>
      <c r="H201" s="1"/>
      <c r="AG201" s="2"/>
      <c r="AH201" s="42"/>
    </row>
    <row r="202" spans="5:34" ht="15.6" customHeight="1" x14ac:dyDescent="0.25">
      <c r="E202" s="1"/>
      <c r="F202" s="5"/>
      <c r="G202" s="2"/>
      <c r="H202" s="1"/>
      <c r="AG202" s="2"/>
      <c r="AH202" s="42"/>
    </row>
    <row r="203" spans="5:34" ht="15.6" customHeight="1" x14ac:dyDescent="0.25">
      <c r="E203" s="1"/>
      <c r="F203" s="5"/>
      <c r="G203" s="2"/>
      <c r="H203" s="1"/>
      <c r="AG203" s="2"/>
      <c r="AH203" s="42"/>
    </row>
    <row r="204" spans="5:34" ht="15.6" customHeight="1" x14ac:dyDescent="0.25">
      <c r="E204" s="1"/>
      <c r="F204" s="5"/>
      <c r="G204" s="2"/>
      <c r="H204" s="1"/>
      <c r="AG204" s="2"/>
      <c r="AH204" s="42"/>
    </row>
    <row r="205" spans="5:34" ht="15.6" customHeight="1" x14ac:dyDescent="0.25">
      <c r="E205" s="1"/>
      <c r="F205" s="5"/>
      <c r="G205" s="2"/>
      <c r="H205" s="1"/>
      <c r="AG205" s="2"/>
      <c r="AH205" s="42"/>
    </row>
    <row r="206" spans="5:34" ht="15.6" customHeight="1" x14ac:dyDescent="0.25">
      <c r="E206" s="1"/>
      <c r="F206" s="5"/>
      <c r="G206" s="2"/>
      <c r="H206" s="1"/>
      <c r="AG206" s="2"/>
      <c r="AH206" s="42"/>
    </row>
    <row r="207" spans="5:34" ht="15.6" customHeight="1" x14ac:dyDescent="0.25">
      <c r="E207" s="1"/>
      <c r="F207" s="5"/>
      <c r="G207" s="2"/>
      <c r="H207" s="1"/>
      <c r="AG207" s="2"/>
      <c r="AH207" s="42"/>
    </row>
    <row r="208" spans="5:34" ht="15.6" customHeight="1" x14ac:dyDescent="0.25">
      <c r="E208" s="1"/>
      <c r="F208" s="5"/>
      <c r="G208" s="2"/>
      <c r="H208" s="1"/>
      <c r="AG208" s="2"/>
      <c r="AH208" s="42"/>
    </row>
    <row r="209" spans="5:34" ht="15.6" customHeight="1" x14ac:dyDescent="0.25">
      <c r="E209" s="1"/>
      <c r="F209" s="5"/>
      <c r="G209" s="2"/>
      <c r="H209" s="1"/>
      <c r="AG209" s="2"/>
      <c r="AH209" s="42"/>
    </row>
    <row r="210" spans="5:34" ht="15.6" customHeight="1" x14ac:dyDescent="0.25">
      <c r="E210" s="1"/>
      <c r="F210" s="5"/>
      <c r="G210" s="2"/>
      <c r="H210" s="1"/>
      <c r="AG210" s="2"/>
      <c r="AH210" s="42"/>
    </row>
    <row r="211" spans="5:34" ht="15.6" customHeight="1" x14ac:dyDescent="0.25">
      <c r="E211" s="1"/>
      <c r="F211" s="5"/>
      <c r="G211" s="2"/>
      <c r="H211" s="1"/>
      <c r="AG211" s="2"/>
      <c r="AH211" s="42"/>
    </row>
    <row r="212" spans="5:34" ht="15.6" customHeight="1" x14ac:dyDescent="0.25">
      <c r="G212" s="2"/>
      <c r="AG212" s="2"/>
      <c r="AH212" s="42"/>
    </row>
    <row r="213" spans="5:34" ht="15.6" customHeight="1" x14ac:dyDescent="0.25">
      <c r="G213" s="2"/>
      <c r="AG213" s="2"/>
      <c r="AH213" s="42"/>
    </row>
    <row r="214" spans="5:34" ht="15.6" customHeight="1" x14ac:dyDescent="0.25">
      <c r="G214" s="2"/>
      <c r="AG214" s="2"/>
      <c r="AH214" s="42"/>
    </row>
    <row r="215" spans="5:34" ht="15.6" customHeight="1" x14ac:dyDescent="0.25">
      <c r="G215" s="2"/>
      <c r="AG215" s="2"/>
      <c r="AH215" s="42"/>
    </row>
    <row r="216" spans="5:34" ht="15.6" customHeight="1" x14ac:dyDescent="0.25">
      <c r="G216" s="2"/>
      <c r="AG216" s="2"/>
      <c r="AH216" s="42"/>
    </row>
    <row r="217" spans="5:34" ht="15.6" customHeight="1" x14ac:dyDescent="0.25">
      <c r="G217" s="2"/>
      <c r="AG217" s="2"/>
      <c r="AH217" s="42"/>
    </row>
    <row r="218" spans="5:34" ht="15.6" customHeight="1" x14ac:dyDescent="0.25">
      <c r="G218" s="2"/>
      <c r="AG218" s="2"/>
      <c r="AH218" s="42"/>
    </row>
    <row r="219" spans="5:34" ht="15.6" customHeight="1" x14ac:dyDescent="0.25">
      <c r="G219" s="2"/>
      <c r="AG219" s="2"/>
      <c r="AH219" s="42"/>
    </row>
    <row r="220" spans="5:34" ht="15.6" customHeight="1" x14ac:dyDescent="0.25">
      <c r="G220" s="2"/>
      <c r="AG220" s="2"/>
      <c r="AH220" s="42"/>
    </row>
    <row r="221" spans="5:34" ht="15.6" customHeight="1" x14ac:dyDescent="0.25">
      <c r="G221" s="2"/>
      <c r="AG221" s="2"/>
      <c r="AH221" s="42"/>
    </row>
    <row r="222" spans="5:34" ht="15.6" customHeight="1" x14ac:dyDescent="0.25">
      <c r="G222" s="2"/>
      <c r="AG222" s="2"/>
      <c r="AH222" s="42"/>
    </row>
    <row r="223" spans="5:34" ht="15.6" customHeight="1" x14ac:dyDescent="0.25">
      <c r="G223" s="2"/>
      <c r="AG223" s="2"/>
      <c r="AH223" s="42"/>
    </row>
    <row r="224" spans="5:34" ht="15.6" customHeight="1" x14ac:dyDescent="0.25">
      <c r="G224" s="2"/>
      <c r="AG224" s="2"/>
      <c r="AH224" s="42"/>
    </row>
    <row r="225" spans="7:34" ht="15.6" customHeight="1" x14ac:dyDescent="0.25">
      <c r="G225" s="2"/>
      <c r="AG225" s="2"/>
      <c r="AH225" s="42"/>
    </row>
    <row r="226" spans="7:34" ht="15.6" customHeight="1" x14ac:dyDescent="0.25">
      <c r="G226" s="2"/>
      <c r="AG226" s="2"/>
      <c r="AH226" s="42"/>
    </row>
    <row r="227" spans="7:34" ht="15.6" customHeight="1" x14ac:dyDescent="0.25">
      <c r="G227" s="2"/>
      <c r="AG227" s="2"/>
      <c r="AH227" s="42"/>
    </row>
    <row r="228" spans="7:34" ht="15.6" customHeight="1" x14ac:dyDescent="0.25">
      <c r="G228" s="2"/>
      <c r="AG228" s="2"/>
      <c r="AH228" s="42"/>
    </row>
    <row r="229" spans="7:34" ht="15.6" customHeight="1" x14ac:dyDescent="0.25">
      <c r="G229" s="2"/>
      <c r="AG229" s="2"/>
      <c r="AH229" s="42"/>
    </row>
    <row r="230" spans="7:34" ht="15.6" customHeight="1" x14ac:dyDescent="0.25">
      <c r="G230" s="2"/>
      <c r="AG230" s="2"/>
      <c r="AH230" s="42"/>
    </row>
    <row r="231" spans="7:34" ht="15.6" customHeight="1" x14ac:dyDescent="0.25">
      <c r="G231" s="2"/>
      <c r="AG231" s="2"/>
      <c r="AH231" s="42"/>
    </row>
    <row r="232" spans="7:34" ht="15.6" customHeight="1" x14ac:dyDescent="0.25">
      <c r="G232" s="2"/>
      <c r="AG232" s="2"/>
      <c r="AH232" s="42"/>
    </row>
    <row r="233" spans="7:34" ht="15.6" customHeight="1" x14ac:dyDescent="0.25">
      <c r="G233" s="2"/>
      <c r="AG233" s="2"/>
      <c r="AH233" s="42"/>
    </row>
    <row r="234" spans="7:34" ht="15.6" customHeight="1" x14ac:dyDescent="0.25">
      <c r="G234" s="2"/>
      <c r="AG234" s="2"/>
      <c r="AH234" s="42"/>
    </row>
    <row r="235" spans="7:34" ht="15.6" customHeight="1" x14ac:dyDescent="0.25">
      <c r="G235" s="2"/>
      <c r="AG235" s="2"/>
      <c r="AH235" s="42"/>
    </row>
    <row r="236" spans="7:34" ht="15.6" customHeight="1" x14ac:dyDescent="0.25">
      <c r="G236" s="2"/>
      <c r="AG236" s="2"/>
      <c r="AH236" s="42"/>
    </row>
    <row r="237" spans="7:34" ht="15.6" customHeight="1" x14ac:dyDescent="0.25">
      <c r="G237" s="2"/>
      <c r="AG237" s="2"/>
      <c r="AH237" s="42"/>
    </row>
    <row r="238" spans="7:34" ht="15.6" customHeight="1" x14ac:dyDescent="0.25">
      <c r="G238" s="2"/>
      <c r="AG238" s="2"/>
      <c r="AH238" s="42"/>
    </row>
    <row r="239" spans="7:34" ht="15.6" customHeight="1" x14ac:dyDescent="0.25">
      <c r="G239" s="2"/>
      <c r="AG239" s="2"/>
      <c r="AH239" s="42"/>
    </row>
    <row r="240" spans="7:34" ht="15.6" customHeight="1" x14ac:dyDescent="0.25">
      <c r="G240" s="2"/>
      <c r="AG240" s="2"/>
      <c r="AH240" s="42"/>
    </row>
    <row r="241" spans="7:34" ht="15.6" customHeight="1" x14ac:dyDescent="0.25">
      <c r="G241" s="2"/>
      <c r="AG241" s="2"/>
      <c r="AH241" s="42"/>
    </row>
    <row r="242" spans="7:34" ht="15.6" customHeight="1" x14ac:dyDescent="0.25">
      <c r="G242" s="2"/>
      <c r="AG242" s="2"/>
      <c r="AH242" s="42"/>
    </row>
    <row r="243" spans="7:34" ht="15.6" customHeight="1" x14ac:dyDescent="0.25">
      <c r="G243" s="2"/>
      <c r="AG243" s="2"/>
      <c r="AH243" s="42"/>
    </row>
    <row r="244" spans="7:34" ht="15.6" customHeight="1" x14ac:dyDescent="0.25">
      <c r="G244" s="2"/>
      <c r="AG244" s="2"/>
      <c r="AH244" s="42"/>
    </row>
    <row r="245" spans="7:34" ht="15.6" customHeight="1" x14ac:dyDescent="0.25">
      <c r="AG245" s="2"/>
      <c r="AH245" s="42"/>
    </row>
    <row r="246" spans="7:34" ht="15.6" customHeight="1" x14ac:dyDescent="0.25">
      <c r="AG246" s="2"/>
      <c r="AH246" s="42"/>
    </row>
    <row r="247" spans="7:34" ht="15.6" customHeight="1" x14ac:dyDescent="0.25">
      <c r="AG247" s="2"/>
      <c r="AH247" s="42"/>
    </row>
    <row r="248" spans="7:34" ht="15.6" customHeight="1" x14ac:dyDescent="0.25">
      <c r="AG248" s="2"/>
      <c r="AH248" s="42"/>
    </row>
    <row r="249" spans="7:34" ht="15.6" customHeight="1" x14ac:dyDescent="0.25">
      <c r="AG249" s="2"/>
      <c r="AH249" s="42"/>
    </row>
    <row r="250" spans="7:34" ht="15.6" customHeight="1" x14ac:dyDescent="0.25">
      <c r="AG250" s="2"/>
      <c r="AH250" s="42"/>
    </row>
    <row r="251" spans="7:34" ht="15.6" customHeight="1" x14ac:dyDescent="0.25">
      <c r="AG251" s="2"/>
      <c r="AH251" s="42"/>
    </row>
    <row r="252" spans="7:34" ht="15.6" customHeight="1" x14ac:dyDescent="0.25">
      <c r="AG252" s="2"/>
      <c r="AH252" s="42"/>
    </row>
    <row r="253" spans="7:34" ht="15.6" customHeight="1" x14ac:dyDescent="0.25">
      <c r="AG253" s="2"/>
      <c r="AH253" s="42"/>
    </row>
    <row r="254" spans="7:34" ht="15.6" customHeight="1" x14ac:dyDescent="0.25">
      <c r="AG254" s="2"/>
      <c r="AH254" s="42"/>
    </row>
    <row r="255" spans="7:34" ht="15.6" customHeight="1" x14ac:dyDescent="0.25">
      <c r="AG255" s="2"/>
      <c r="AH255" s="42"/>
    </row>
    <row r="256" spans="7:34" ht="15.6" customHeight="1" x14ac:dyDescent="0.25">
      <c r="AG256" s="2"/>
      <c r="AH256" s="42"/>
    </row>
    <row r="257" spans="33:34" ht="15.6" customHeight="1" x14ac:dyDescent="0.25">
      <c r="AG257" s="2"/>
      <c r="AH257" s="42"/>
    </row>
    <row r="258" spans="33:34" ht="15.6" customHeight="1" x14ac:dyDescent="0.25">
      <c r="AG258" s="2"/>
      <c r="AH258" s="42"/>
    </row>
    <row r="259" spans="33:34" ht="15.6" customHeight="1" x14ac:dyDescent="0.25">
      <c r="AG259" s="2"/>
      <c r="AH259" s="42"/>
    </row>
    <row r="260" spans="33:34" ht="15.6" customHeight="1" x14ac:dyDescent="0.25">
      <c r="AG260" s="2"/>
      <c r="AH260" s="42"/>
    </row>
    <row r="261" spans="33:34" ht="15.6" customHeight="1" x14ac:dyDescent="0.25">
      <c r="AG261" s="2"/>
      <c r="AH261" s="42"/>
    </row>
    <row r="262" spans="33:34" ht="15.6" customHeight="1" x14ac:dyDescent="0.25">
      <c r="AG262" s="2"/>
      <c r="AH262" s="42"/>
    </row>
    <row r="263" spans="33:34" ht="15.6" customHeight="1" x14ac:dyDescent="0.25">
      <c r="AG263" s="2"/>
      <c r="AH263" s="42"/>
    </row>
    <row r="264" spans="33:34" ht="15.6" customHeight="1" x14ac:dyDescent="0.25">
      <c r="AG264" s="2"/>
      <c r="AH264" s="42"/>
    </row>
    <row r="265" spans="33:34" ht="15.6" customHeight="1" x14ac:dyDescent="0.25">
      <c r="AG265" s="2"/>
      <c r="AH265" s="42"/>
    </row>
    <row r="266" spans="33:34" ht="15.6" customHeight="1" x14ac:dyDescent="0.25">
      <c r="AG266" s="2"/>
      <c r="AH266" s="42"/>
    </row>
    <row r="267" spans="33:34" ht="15.6" customHeight="1" x14ac:dyDescent="0.25">
      <c r="AG267" s="2"/>
      <c r="AH267" s="42"/>
    </row>
    <row r="268" spans="33:34" ht="15.6" customHeight="1" x14ac:dyDescent="0.25">
      <c r="AG268" s="2"/>
      <c r="AH268" s="42"/>
    </row>
    <row r="269" spans="33:34" ht="15.6" customHeight="1" x14ac:dyDescent="0.25">
      <c r="AG269" s="2"/>
      <c r="AH269" s="42"/>
    </row>
    <row r="270" spans="33:34" ht="15.6" customHeight="1" x14ac:dyDescent="0.25">
      <c r="AG270" s="2"/>
      <c r="AH270" s="42"/>
    </row>
    <row r="271" spans="33:34" ht="15.6" customHeight="1" x14ac:dyDescent="0.25">
      <c r="AG271" s="2"/>
      <c r="AH271" s="42"/>
    </row>
    <row r="272" spans="33:34" ht="15.6" customHeight="1" x14ac:dyDescent="0.25">
      <c r="AG272" s="2"/>
      <c r="AH272" s="42"/>
    </row>
    <row r="273" spans="33:33" ht="15.6" customHeight="1" x14ac:dyDescent="0.25">
      <c r="AG273" s="2"/>
    </row>
    <row r="274" spans="33:33" ht="15.6" customHeight="1" x14ac:dyDescent="0.25">
      <c r="AG274" s="2"/>
    </row>
    <row r="275" spans="33:33" ht="15.6" customHeight="1" x14ac:dyDescent="0.25">
      <c r="AG275" s="2"/>
    </row>
    <row r="276" spans="33:33" ht="15.6" customHeight="1" x14ac:dyDescent="0.25">
      <c r="AG276" s="2"/>
    </row>
    <row r="277" spans="33:33" ht="15.6" customHeight="1" x14ac:dyDescent="0.25">
      <c r="AG277" s="2"/>
    </row>
    <row r="278" spans="33:33" ht="15.6" customHeight="1" x14ac:dyDescent="0.25">
      <c r="AG278" s="2"/>
    </row>
    <row r="279" spans="33:33" ht="15.6" customHeight="1" x14ac:dyDescent="0.25">
      <c r="AG279" s="2"/>
    </row>
    <row r="280" spans="33:33" ht="15.6" customHeight="1" x14ac:dyDescent="0.25">
      <c r="AG280" s="2"/>
    </row>
    <row r="281" spans="33:33" ht="15.6" customHeight="1" x14ac:dyDescent="0.25">
      <c r="AG281" s="2"/>
    </row>
    <row r="282" spans="33:33" ht="15.6" customHeight="1" x14ac:dyDescent="0.25">
      <c r="AG282" s="2"/>
    </row>
    <row r="283" spans="33:33" ht="15.6" customHeight="1" x14ac:dyDescent="0.25">
      <c r="AG283" s="2"/>
    </row>
    <row r="284" spans="33:33" ht="15.6" customHeight="1" x14ac:dyDescent="0.25">
      <c r="AG284" s="2"/>
    </row>
    <row r="285" spans="33:33" ht="15.6" customHeight="1" x14ac:dyDescent="0.25">
      <c r="AG285" s="2"/>
    </row>
    <row r="286" spans="33:33" ht="15.6" customHeight="1" x14ac:dyDescent="0.25">
      <c r="AG286" s="2"/>
    </row>
    <row r="287" spans="33:33" ht="15.6" customHeight="1" x14ac:dyDescent="0.25">
      <c r="AG287" s="2"/>
    </row>
    <row r="288" spans="33:33" ht="15.6" customHeight="1" x14ac:dyDescent="0.25">
      <c r="AG288" s="2"/>
    </row>
    <row r="289" spans="33:33" ht="15.6" customHeight="1" x14ac:dyDescent="0.25">
      <c r="AG289" s="2"/>
    </row>
    <row r="290" spans="33:33" ht="15.6" customHeight="1" x14ac:dyDescent="0.25">
      <c r="AG290" s="2"/>
    </row>
    <row r="291" spans="33:33" ht="15.6" customHeight="1" x14ac:dyDescent="0.25">
      <c r="AG291" s="2"/>
    </row>
    <row r="292" spans="33:33" ht="15.6" customHeight="1" x14ac:dyDescent="0.25">
      <c r="AG292" s="2"/>
    </row>
    <row r="293" spans="33:33" ht="15.6" customHeight="1" x14ac:dyDescent="0.25"/>
    <row r="294" spans="33:33" ht="15.6" customHeight="1" x14ac:dyDescent="0.25"/>
    <row r="295" spans="33:33" ht="15.6" customHeight="1" x14ac:dyDescent="0.25"/>
    <row r="296" spans="33:33" ht="15.6" customHeight="1" x14ac:dyDescent="0.25"/>
    <row r="297" spans="33:33" ht="15.6" customHeight="1" x14ac:dyDescent="0.25"/>
    <row r="298" spans="33:33" ht="15.6" customHeight="1" x14ac:dyDescent="0.25"/>
    <row r="299" spans="33:33" ht="15.6" customHeight="1" x14ac:dyDescent="0.25"/>
    <row r="300" spans="33:33" ht="15.6" customHeight="1" x14ac:dyDescent="0.25"/>
    <row r="301" spans="33:33" ht="15.6" customHeight="1" x14ac:dyDescent="0.25"/>
    <row r="302" spans="33:33" ht="15.6" customHeight="1" x14ac:dyDescent="0.25"/>
    <row r="303" spans="33:33" ht="15.6" customHeight="1" x14ac:dyDescent="0.25"/>
    <row r="304" spans="33:33" ht="15.6" customHeight="1" x14ac:dyDescent="0.25"/>
    <row r="305" ht="15.6" customHeight="1" x14ac:dyDescent="0.25"/>
    <row r="306" ht="15.6" customHeight="1" x14ac:dyDescent="0.25"/>
    <row r="307" ht="15.6" customHeight="1" x14ac:dyDescent="0.25"/>
    <row r="308" ht="15.6" customHeight="1" x14ac:dyDescent="0.25"/>
    <row r="309" ht="15.6" customHeight="1" x14ac:dyDescent="0.25"/>
    <row r="310" ht="15.6" customHeight="1" x14ac:dyDescent="0.25"/>
    <row r="311" ht="15.6" customHeight="1" x14ac:dyDescent="0.25"/>
    <row r="312" ht="15.6" customHeight="1" x14ac:dyDescent="0.25"/>
    <row r="313" ht="15.6" customHeight="1" x14ac:dyDescent="0.25"/>
    <row r="314" ht="15.6" customHeight="1" x14ac:dyDescent="0.25"/>
    <row r="315" ht="15.6" customHeight="1" x14ac:dyDescent="0.25"/>
    <row r="316" ht="15.6" customHeight="1" x14ac:dyDescent="0.25"/>
    <row r="317" ht="15.6" customHeight="1" x14ac:dyDescent="0.25"/>
    <row r="318" ht="15.6" customHeight="1" x14ac:dyDescent="0.25"/>
    <row r="319" ht="15.6" customHeight="1" x14ac:dyDescent="0.25"/>
    <row r="320" ht="15.6" customHeight="1" x14ac:dyDescent="0.25"/>
    <row r="321" ht="15.6" customHeight="1" x14ac:dyDescent="0.25"/>
    <row r="322" ht="15.6" customHeight="1" x14ac:dyDescent="0.25"/>
    <row r="323" ht="15.6" customHeight="1" x14ac:dyDescent="0.25"/>
    <row r="324" ht="15.6" customHeight="1" x14ac:dyDescent="0.25"/>
    <row r="325" ht="15.6" customHeight="1" x14ac:dyDescent="0.25"/>
    <row r="326" ht="15.6" customHeight="1" x14ac:dyDescent="0.25"/>
    <row r="327" ht="15.6" customHeight="1" x14ac:dyDescent="0.25"/>
    <row r="328" ht="15.6" customHeight="1" x14ac:dyDescent="0.25"/>
    <row r="329" ht="15.6" customHeight="1" x14ac:dyDescent="0.25"/>
    <row r="330" ht="15.6" customHeight="1" x14ac:dyDescent="0.25"/>
    <row r="331" ht="15.6" customHeight="1" x14ac:dyDescent="0.25"/>
    <row r="332" ht="15.6" customHeight="1" x14ac:dyDescent="0.25"/>
    <row r="333" ht="15.6" customHeight="1" x14ac:dyDescent="0.25"/>
    <row r="334" ht="15.6" customHeight="1" x14ac:dyDescent="0.25"/>
    <row r="335" ht="15.6" customHeight="1" x14ac:dyDescent="0.25"/>
    <row r="336" ht="15.6" customHeight="1" x14ac:dyDescent="0.25"/>
    <row r="337" ht="15.6" customHeight="1" x14ac:dyDescent="0.25"/>
    <row r="338" ht="15.6" customHeight="1" x14ac:dyDescent="0.25"/>
    <row r="339" ht="15.6" customHeight="1" x14ac:dyDescent="0.25"/>
    <row r="340" ht="15.6" customHeight="1" x14ac:dyDescent="0.25"/>
    <row r="341" ht="15.6" customHeight="1" x14ac:dyDescent="0.25"/>
    <row r="342" ht="15.6" customHeight="1" x14ac:dyDescent="0.25"/>
    <row r="343" ht="15.6" customHeight="1" x14ac:dyDescent="0.25"/>
    <row r="344" ht="15.6" customHeight="1" x14ac:dyDescent="0.25"/>
    <row r="345" ht="15.6" customHeight="1" x14ac:dyDescent="0.25"/>
    <row r="346" ht="15.6" customHeight="1" x14ac:dyDescent="0.25"/>
    <row r="347" ht="15.6" customHeight="1" x14ac:dyDescent="0.25"/>
    <row r="348" ht="15.6" customHeight="1" x14ac:dyDescent="0.25"/>
    <row r="349" ht="15.6" customHeight="1" x14ac:dyDescent="0.25"/>
    <row r="350" ht="15.6" customHeight="1" x14ac:dyDescent="0.25"/>
    <row r="351" ht="15.6" customHeight="1" x14ac:dyDescent="0.25"/>
    <row r="352" ht="15.6" customHeight="1" x14ac:dyDescent="0.25"/>
    <row r="353" ht="15.6" customHeight="1" x14ac:dyDescent="0.25"/>
    <row r="354" ht="15.6" customHeight="1" x14ac:dyDescent="0.25"/>
    <row r="355" ht="15.6" customHeight="1" x14ac:dyDescent="0.25"/>
    <row r="356" ht="15.6" customHeight="1" x14ac:dyDescent="0.25"/>
    <row r="357" ht="15.6" customHeight="1" x14ac:dyDescent="0.25"/>
    <row r="358" ht="15.6" customHeight="1" x14ac:dyDescent="0.25"/>
    <row r="359" ht="15.6" customHeight="1" x14ac:dyDescent="0.25"/>
    <row r="360" ht="15.6" customHeight="1" x14ac:dyDescent="0.25"/>
    <row r="361" ht="15.6" customHeight="1" x14ac:dyDescent="0.25"/>
    <row r="362" ht="15.6" customHeight="1" x14ac:dyDescent="0.25"/>
    <row r="363" ht="15.6" customHeight="1" x14ac:dyDescent="0.25"/>
    <row r="364" ht="15.6" customHeight="1" x14ac:dyDescent="0.25"/>
    <row r="365" ht="15.6" customHeight="1" x14ac:dyDescent="0.25"/>
    <row r="366" ht="15.6" customHeight="1" x14ac:dyDescent="0.25"/>
    <row r="367" ht="15.6" customHeight="1" x14ac:dyDescent="0.25"/>
    <row r="368" ht="15.6" customHeight="1" x14ac:dyDescent="0.25"/>
    <row r="369" ht="15.6" customHeight="1" x14ac:dyDescent="0.25"/>
    <row r="370" ht="15.6" customHeight="1" x14ac:dyDescent="0.25"/>
    <row r="371" ht="15.6" customHeight="1" x14ac:dyDescent="0.25"/>
    <row r="372" ht="15.6" customHeight="1" x14ac:dyDescent="0.25"/>
    <row r="373" ht="15.6" customHeight="1" x14ac:dyDescent="0.25"/>
    <row r="374" ht="15.6" customHeight="1" x14ac:dyDescent="0.25"/>
    <row r="375" ht="15.6" customHeight="1" x14ac:dyDescent="0.25"/>
    <row r="376" ht="15.6" customHeight="1" x14ac:dyDescent="0.25"/>
    <row r="377" ht="15.6" customHeight="1" x14ac:dyDescent="0.25"/>
    <row r="378" ht="15.6" customHeight="1" x14ac:dyDescent="0.25"/>
    <row r="379" ht="15.6" customHeight="1" x14ac:dyDescent="0.25"/>
    <row r="380" ht="15.6" customHeight="1" x14ac:dyDescent="0.25"/>
    <row r="381" ht="15.6" customHeight="1" x14ac:dyDescent="0.25"/>
    <row r="382" ht="15.6" customHeight="1" x14ac:dyDescent="0.25"/>
    <row r="383" ht="15.6" customHeight="1" x14ac:dyDescent="0.25"/>
    <row r="384" ht="15.6" customHeight="1" x14ac:dyDescent="0.25"/>
    <row r="385" ht="15.6" customHeight="1" x14ac:dyDescent="0.25"/>
    <row r="386" ht="15.6" customHeight="1" x14ac:dyDescent="0.25"/>
    <row r="387" ht="15.6" customHeight="1" x14ac:dyDescent="0.25"/>
    <row r="388" ht="15.6" customHeight="1" x14ac:dyDescent="0.25"/>
    <row r="389" ht="15.6" customHeight="1" x14ac:dyDescent="0.25"/>
    <row r="390" ht="15.6" customHeight="1" x14ac:dyDescent="0.25"/>
    <row r="391" ht="15.6" customHeight="1" x14ac:dyDescent="0.25"/>
  </sheetData>
  <sheetProtection algorithmName="SHA-512" hashValue="8RoRhN8dczNQdTSNuHeNYKRln+PZN5mGYRqXozlSk4PPDx0g3iFWp3spNI2DfoepldgpJDJtX0Xe20FxywjNwA==" saltValue="T+hLB6W4n9U4/z0Nb9OhDA==" spinCount="100000" sheet="1" objects="1" scenarios="1"/>
  <autoFilter ref="AE2:AU50" xr:uid="{783D4F0E-863A-42E7-8D00-6F6FDBF4C400}">
    <sortState xmlns:xlrd2="http://schemas.microsoft.com/office/spreadsheetml/2017/richdata2" ref="AE3:AU50">
      <sortCondition ref="AF2:AF50"/>
    </sortState>
  </autoFilter>
  <conditionalFormatting sqref="E3:Q97">
    <cfRule type="expression" dxfId="11" priority="1">
      <formula>$Q3&lt;&gt;"-"</formula>
    </cfRule>
    <cfRule type="expression" dxfId="10" priority="2">
      <formula>$Q3="-"</formula>
    </cfRule>
    <cfRule type="expression" dxfId="9" priority="3">
      <formula>$G3&lt;&gt;$G2</formula>
    </cfRule>
  </conditionalFormatting>
  <conditionalFormatting sqref="AE3:AU50">
    <cfRule type="expression" dxfId="8" priority="4">
      <formula>$AU3&lt;&gt;"-"</formula>
    </cfRule>
    <cfRule type="expression" dxfId="7" priority="5">
      <formula>$AU3="-"</formula>
    </cfRule>
    <cfRule type="expression" dxfId="6" priority="6">
      <formula>$AG3&lt;&gt;$AG2</formula>
    </cfRule>
  </conditionalFormatting>
  <dataValidations count="2">
    <dataValidation type="custom" operator="greaterThanOrEqual" allowBlank="1" showInputMessage="1" showErrorMessage="1" sqref="AC3:AC22" xr:uid="{37B72224-2DE4-4F94-9E34-4BF84E4556D0}">
      <formula1>Y3-SUMIFS(AB:AB,X:X,U3)-SUMIFS(AB:AB,U:U,U3)&gt;=0</formula1>
    </dataValidation>
    <dataValidation type="custom" allowBlank="1" showInputMessage="1" showErrorMessage="1" errorTitle="Invalid Spectrum Demanded" error="The spectrum demanded for this product is either not a multiple of 5 MHz or would cause the allocation limit to be contravened for this product or its related product." promptTitle="Spectrum demanded:" prompt="_x000a_- Has to be a 5 MHz multiple_x000a__x000a_- Cannot cause remaining expressible demand to be lower than zero for this product or a related product" sqref="AB3:AB22 BF3:BF35" xr:uid="{C3E15A0E-3B17-4857-A881-2CDBBA04ABBF}">
      <formula1>AND(AB3&lt;=AA3,AC3&gt;=0,ROUND(AB3/5,0)=AB3/5)</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errorTitle="Regional Limit" error="The regional allocation limit must be either 140 MHz or 160 MHz." promptTitle="Regional Limit" prompt="Must be" xr:uid="{1EA6BD0F-78A7-4F11-B89A-453515A17B4A}">
          <x14:formula1>
            <xm:f>List!$A$2:$A$3</xm:f>
          </x14:formula1>
          <xm:sqref>C8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05B49-E695-4642-8F60-40E16D2D915E}">
  <dimension ref="B1:BK391"/>
  <sheetViews>
    <sheetView zoomScale="80" zoomScaleNormal="80" workbookViewId="0">
      <pane ySplit="2" topLeftCell="A3" activePane="bottomLeft" state="frozen"/>
      <selection activeCell="CU2" sqref="CU2:CU3"/>
      <selection pane="bottomLeft" activeCell="N10" sqref="N10"/>
    </sheetView>
  </sheetViews>
  <sheetFormatPr defaultColWidth="8.7109375" defaultRowHeight="12.75" x14ac:dyDescent="0.25"/>
  <cols>
    <col min="1" max="1" width="3.85546875" style="2" customWidth="1"/>
    <col min="2" max="2" width="20" style="2" customWidth="1"/>
    <col min="3" max="3" width="8.7109375" style="2"/>
    <col min="4" max="4" width="5.85546875" style="2" customWidth="1"/>
    <col min="5" max="5" width="25.140625" style="2" customWidth="1"/>
    <col min="6" max="6" width="6.85546875" style="52" customWidth="1"/>
    <col min="7" max="7" width="28.28515625" style="42" customWidth="1"/>
    <col min="8" max="8" width="26.85546875" style="2" customWidth="1"/>
    <col min="9" max="9" width="10.7109375" style="2" customWidth="1"/>
    <col min="10" max="10" width="6.85546875" style="2" customWidth="1"/>
    <col min="11" max="15" width="13.28515625" style="2" customWidth="1"/>
    <col min="16" max="16" width="17.5703125" style="2" customWidth="1"/>
    <col min="17" max="17" width="11.140625" style="2" customWidth="1"/>
    <col min="18" max="18" width="7.5703125" style="2" customWidth="1"/>
    <col min="19" max="19" width="27.140625" style="2" bestFit="1" customWidth="1"/>
    <col min="20" max="20" width="10.7109375" style="52" customWidth="1"/>
    <col min="21" max="21" width="22.42578125" style="2" bestFit="1" customWidth="1"/>
    <col min="22" max="22" width="12.42578125" style="2" customWidth="1"/>
    <col min="23" max="23" width="14.5703125" style="2" customWidth="1"/>
    <col min="24" max="24" width="23.5703125" style="2" customWidth="1"/>
    <col min="25" max="25" width="12.85546875" style="52" customWidth="1"/>
    <col min="26" max="26" width="12.28515625" style="52" customWidth="1"/>
    <col min="27" max="27" width="12.28515625" style="52" hidden="1" customWidth="1"/>
    <col min="28" max="29" width="12.85546875" style="52" customWidth="1"/>
    <col min="30" max="30" width="7.5703125" style="2" customWidth="1"/>
    <col min="31" max="31" width="18.140625" style="2" customWidth="1"/>
    <col min="32" max="32" width="6.85546875" style="2" customWidth="1"/>
    <col min="33" max="33" width="28.28515625" style="42" customWidth="1"/>
    <col min="34" max="34" width="26.85546875" style="2" customWidth="1"/>
    <col min="35" max="35" width="13.42578125" style="2" customWidth="1"/>
    <col min="36" max="36" width="24.140625" style="2" customWidth="1"/>
    <col min="37" max="37" width="20.5703125" style="2" customWidth="1"/>
    <col min="38" max="39" width="13.42578125" style="2" customWidth="1"/>
    <col min="40" max="40" width="6.85546875" style="2" customWidth="1"/>
    <col min="41" max="45" width="13.28515625" style="2" customWidth="1"/>
    <col min="46" max="46" width="17.5703125" style="2" customWidth="1"/>
    <col min="47" max="47" width="11.140625" style="2" customWidth="1"/>
    <col min="48" max="48" width="7.5703125" style="2" customWidth="1"/>
    <col min="49" max="49" width="15.5703125" style="2" customWidth="1"/>
    <col min="50" max="50" width="11.140625" style="52" customWidth="1"/>
    <col min="51" max="51" width="30.140625" style="2" customWidth="1"/>
    <col min="52" max="52" width="10.28515625" style="2" customWidth="1"/>
    <col min="53" max="53" width="14.5703125" style="2" customWidth="1"/>
    <col min="54" max="54" width="23.5703125" style="2" customWidth="1"/>
    <col min="55" max="55" width="12.85546875" style="52" customWidth="1"/>
    <col min="56" max="56" width="12.28515625" style="52" customWidth="1"/>
    <col min="57" max="57" width="12.28515625" style="52" hidden="1" customWidth="1"/>
    <col min="58" max="59" width="12.85546875" style="52" customWidth="1"/>
    <col min="60" max="63" width="7.5703125" style="2" customWidth="1"/>
    <col min="64" max="16384" width="8.7109375" style="2"/>
  </cols>
  <sheetData>
    <row r="1" spans="2:63" ht="21.95" customHeight="1" thickBot="1" x14ac:dyDescent="0.3">
      <c r="E1" s="67" t="s">
        <v>544</v>
      </c>
      <c r="F1" s="114"/>
      <c r="G1" s="68"/>
      <c r="H1" s="68"/>
      <c r="I1" s="68"/>
      <c r="J1" s="68"/>
      <c r="K1" s="68"/>
      <c r="L1" s="68"/>
      <c r="M1" s="68"/>
      <c r="N1" s="68"/>
      <c r="O1" s="68"/>
      <c r="P1" s="68"/>
      <c r="Q1" s="69"/>
      <c r="S1" s="67" t="s">
        <v>545</v>
      </c>
      <c r="T1" s="68"/>
      <c r="U1" s="68"/>
      <c r="V1" s="68"/>
      <c r="W1" s="68"/>
      <c r="X1" s="68"/>
      <c r="Y1" s="69"/>
      <c r="Z1" s="68"/>
      <c r="AA1" s="68"/>
      <c r="AB1" s="68"/>
      <c r="AC1" s="69"/>
      <c r="AE1" s="67" t="s">
        <v>546</v>
      </c>
      <c r="AF1" s="114"/>
      <c r="AG1" s="68"/>
      <c r="AH1" s="68"/>
      <c r="AI1" s="68"/>
      <c r="AJ1" s="68"/>
      <c r="AK1" s="68"/>
      <c r="AL1" s="68"/>
      <c r="AM1" s="68"/>
      <c r="AN1" s="68"/>
      <c r="AO1" s="68"/>
      <c r="AP1" s="68"/>
      <c r="AQ1" s="68"/>
      <c r="AR1" s="68"/>
      <c r="AS1" s="68"/>
      <c r="AT1" s="68"/>
      <c r="AU1" s="69"/>
      <c r="AW1" s="67" t="s">
        <v>547</v>
      </c>
      <c r="AX1" s="68"/>
      <c r="AY1" s="68"/>
      <c r="AZ1" s="68"/>
      <c r="BA1" s="68"/>
      <c r="BB1" s="68"/>
      <c r="BC1" s="69"/>
      <c r="BD1" s="68"/>
      <c r="BE1" s="68"/>
      <c r="BF1" s="68"/>
      <c r="BG1" s="69"/>
    </row>
    <row r="2" spans="2:63" ht="50.1" customHeight="1" thickBot="1" x14ac:dyDescent="0.3">
      <c r="E2" s="99" t="s">
        <v>548</v>
      </c>
      <c r="F2" s="100" t="s">
        <v>549</v>
      </c>
      <c r="G2" s="64" t="s">
        <v>550</v>
      </c>
      <c r="H2" s="151" t="s">
        <v>551</v>
      </c>
      <c r="I2" s="437" t="s">
        <v>552</v>
      </c>
      <c r="J2" s="65" t="s">
        <v>553</v>
      </c>
      <c r="K2" s="100" t="s">
        <v>554</v>
      </c>
      <c r="L2" s="152" t="s">
        <v>555</v>
      </c>
      <c r="M2" s="100" t="s">
        <v>556</v>
      </c>
      <c r="N2" s="100" t="s">
        <v>557</v>
      </c>
      <c r="O2" s="100" t="s">
        <v>558</v>
      </c>
      <c r="P2" s="100" t="str">
        <f>CONCATENATE("Significance Test (&gt;" &amp; $C$5*100 &amp; "%)")</f>
        <v>Significance Test (&gt;30%)</v>
      </c>
      <c r="Q2" s="103" t="s">
        <v>559</v>
      </c>
      <c r="S2" s="99" t="s">
        <v>548</v>
      </c>
      <c r="T2" s="100" t="s">
        <v>560</v>
      </c>
      <c r="U2" s="101" t="s">
        <v>561</v>
      </c>
      <c r="V2" s="102" t="s">
        <v>262</v>
      </c>
      <c r="W2" s="100" t="s">
        <v>559</v>
      </c>
      <c r="X2" s="101" t="s">
        <v>562</v>
      </c>
      <c r="Y2" s="100" t="s">
        <v>563</v>
      </c>
      <c r="Z2" s="100" t="s">
        <v>564</v>
      </c>
      <c r="AA2" s="100"/>
      <c r="AB2" s="100" t="s">
        <v>565</v>
      </c>
      <c r="AC2" s="103" t="s">
        <v>566</v>
      </c>
      <c r="AE2" s="56" t="s">
        <v>548</v>
      </c>
      <c r="AF2" s="59" t="s">
        <v>549</v>
      </c>
      <c r="AG2" s="63" t="s">
        <v>550</v>
      </c>
      <c r="AH2" s="129" t="s">
        <v>551</v>
      </c>
      <c r="AI2" s="53" t="s">
        <v>519</v>
      </c>
      <c r="AJ2" s="132" t="s">
        <v>567</v>
      </c>
      <c r="AK2" s="58" t="s">
        <v>568</v>
      </c>
      <c r="AL2" s="74" t="s">
        <v>569</v>
      </c>
      <c r="AM2" s="445" t="s">
        <v>570</v>
      </c>
      <c r="AN2" s="74" t="s">
        <v>553</v>
      </c>
      <c r="AO2" s="445" t="s">
        <v>554</v>
      </c>
      <c r="AP2" s="79" t="s">
        <v>555</v>
      </c>
      <c r="AQ2" s="100" t="s">
        <v>556</v>
      </c>
      <c r="AR2" s="100" t="s">
        <v>557</v>
      </c>
      <c r="AS2" s="100" t="s">
        <v>558</v>
      </c>
      <c r="AT2" s="100" t="str">
        <f>CONCATENATE("Significance Test (&gt;" &amp; $C$5*100 &amp; "%)")</f>
        <v>Significance Test (&gt;30%)</v>
      </c>
      <c r="AU2" s="80" t="s">
        <v>559</v>
      </c>
      <c r="AW2" s="99" t="s">
        <v>548</v>
      </c>
      <c r="AX2" s="100" t="s">
        <v>560</v>
      </c>
      <c r="AY2" s="101" t="s">
        <v>550</v>
      </c>
      <c r="AZ2" s="102" t="s">
        <v>262</v>
      </c>
      <c r="BA2" s="100" t="s">
        <v>559</v>
      </c>
      <c r="BB2" s="101" t="s">
        <v>562</v>
      </c>
      <c r="BC2" s="100" t="s">
        <v>563</v>
      </c>
      <c r="BD2" s="100" t="s">
        <v>564</v>
      </c>
      <c r="BE2" s="100"/>
      <c r="BF2" s="100" t="s">
        <v>565</v>
      </c>
      <c r="BG2" s="103" t="s">
        <v>566</v>
      </c>
      <c r="BH2" s="43"/>
      <c r="BI2" s="43"/>
      <c r="BJ2" s="43"/>
      <c r="BK2" s="43"/>
    </row>
    <row r="3" spans="2:63" ht="16.5" customHeight="1" thickBot="1" x14ac:dyDescent="0.3">
      <c r="E3" s="120" t="s">
        <v>571</v>
      </c>
      <c r="F3" s="116">
        <v>1</v>
      </c>
      <c r="G3" s="407" t="s">
        <v>35</v>
      </c>
      <c r="H3" s="143" t="s">
        <v>266</v>
      </c>
      <c r="I3" s="438">
        <f>IFERROR(INDEX('3.4-3.8 Map'!$CQ$5:$CT$74,MATCH(H3,'3.4-3.8 Map'!AreaNames,0),MATCH($C$4,'3.4-3.8 Map'!$CQ$4:$CT$4,0)),0)</f>
        <v>0</v>
      </c>
      <c r="J3" s="439">
        <f t="shared" ref="J3:J34" si="0">IF(G3="","",COUNTIFS($G:$G,G3,$I:$I,"&gt;" &amp; I3)+COUNTIFS($G:$G,G3,$I:$I,I3,$K:$K,"&gt;" &amp; K3)+1)</f>
        <v>1</v>
      </c>
      <c r="K3" s="144">
        <f>SUMIFS('Sub-Areas'!$D:$D,'Sub-Areas'!$B:$B,H3)</f>
        <v>764507</v>
      </c>
      <c r="L3" s="145">
        <f t="shared" ref="L3:L34" si="1">IF(G3="","",$K3/SUMIFS($K:$K,G:G,G3))</f>
        <v>0.55185912381887348</v>
      </c>
      <c r="M3" s="144">
        <f t="shared" ref="M3:M34" si="2">IF(G3="","",SUMIFS($K:$K,$G:$G,G3,$I:$I,"&gt;=" &amp; I3)-K3)</f>
        <v>620823</v>
      </c>
      <c r="N3" s="144">
        <f t="shared" ref="N3:N34" si="3">K3+M3</f>
        <v>1385330</v>
      </c>
      <c r="O3" s="145">
        <f t="shared" ref="O3:O34" si="4">IF(G3="","",N3/SUMIFS($K:$K,$G:$G,G3))</f>
        <v>1</v>
      </c>
      <c r="P3" s="117" t="str">
        <f t="shared" ref="P3:P34" si="5">IF(G3="","",IF(O3&lt;$C$5,"Insignificant","Significant"))</f>
        <v>Significant</v>
      </c>
      <c r="Q3" s="146">
        <f t="shared" ref="Q3:Q34" si="6">IF(P3="Insignificant","-",IF(COUNTIFS(G:G,G3,I:I,"&gt;" &amp; I3,P:P,"Significant")&gt;0,"-",IF(COUNTIFS(G:G,G3,K:K,"&gt;" &amp; K3,P:P,"Significant",I:I,I3)&gt;0,"-",I3)))</f>
        <v>0</v>
      </c>
      <c r="S3" s="81" t="s">
        <v>571</v>
      </c>
      <c r="T3" s="104" t="s">
        <v>572</v>
      </c>
      <c r="U3" s="84" t="s">
        <v>35</v>
      </c>
      <c r="V3" s="82">
        <f>SUMIFS(Products!$H:$H,Products!$B:$B,'New Licensee'!U3)</f>
        <v>1385330</v>
      </c>
      <c r="W3" s="92">
        <f t="shared" ref="W3:W22" si="7">SUMIFS($Q:$Q,$G:$G,U3)</f>
        <v>0</v>
      </c>
      <c r="X3" s="84" t="s">
        <v>398</v>
      </c>
      <c r="Y3" s="83">
        <f t="shared" ref="Y3:Y22" si="8">IF(T3="Metro",MAX($C$7-W3,0),MAX($C$8-W3,0))</f>
        <v>140</v>
      </c>
      <c r="Z3" s="83">
        <v>100</v>
      </c>
      <c r="AA3" s="83">
        <f>MIN(Y3,Z3)</f>
        <v>100</v>
      </c>
      <c r="AB3" s="415">
        <v>0</v>
      </c>
      <c r="AC3" s="105">
        <f>Y3-SUMIFS(AB:AB,X:X,U3)-SUMIFS(AB:AB,U:U,U3)</f>
        <v>140</v>
      </c>
      <c r="AE3" s="120" t="s">
        <v>573</v>
      </c>
      <c r="AF3" s="116">
        <v>1</v>
      </c>
      <c r="AG3" s="45" t="s">
        <v>60</v>
      </c>
      <c r="AH3" s="130" t="s">
        <v>196</v>
      </c>
      <c r="AI3" s="456">
        <f>IFERROR(INDEX('3.4-3.8 Map'!$CQ$5:$CT$74,MATCH(AH3,'3.4-3.8 Map'!AreaNames,0),MATCH($C$4,'3.4-3.8 Map'!$CQ$4:$CT$4,0)),0)</f>
        <v>0</v>
      </c>
      <c r="AJ3" s="133" t="s">
        <v>166</v>
      </c>
      <c r="AK3" s="78" t="s">
        <v>398</v>
      </c>
      <c r="AL3" s="134">
        <f t="shared" ref="AL3:AL50" si="9">SUMIFS($AB:$AB,$U:$U,AJ3)+SUMIFS($AB:$AB,$U:$U,AK3)</f>
        <v>0</v>
      </c>
      <c r="AM3" s="446">
        <f t="shared" ref="AM3:AM50" si="10">AI3+AL3</f>
        <v>0</v>
      </c>
      <c r="AN3" s="447">
        <f t="shared" ref="AN3:AN50" si="11">IF(AG3="","",COUNTIFS($AG:$AG,$AG3,$AM:$AM,"&gt;" &amp; $AM3)+COUNTIFS($AG:$AG,$AG3,$AM:$AM,$AM3,$AO:$AO,"&gt;" &amp; $AO3)+1)</f>
        <v>1</v>
      </c>
      <c r="AO3" s="452">
        <f>SUMIFS('Sub-Areas'!$D:$D,'Sub-Areas'!$B:$B,AH3)</f>
        <v>124113</v>
      </c>
      <c r="AP3" s="121">
        <f t="shared" ref="AP3:AP50" si="12">IF(AG3="","",AO3/SUMIFS($AO:$AO,AG:AG,AG3))</f>
        <v>1</v>
      </c>
      <c r="AQ3" s="122">
        <f t="shared" ref="AQ3:AQ50" si="13">IF(AG3="","",SUMIFS($AO:$AO,$AG:$AG,AG3,$AM:$AM,"&gt;=" &amp; AM3)-AO3)</f>
        <v>0</v>
      </c>
      <c r="AR3" s="122">
        <f t="shared" ref="AR3:AR50" si="14">AO3+AQ3</f>
        <v>124113</v>
      </c>
      <c r="AS3" s="434">
        <f t="shared" ref="AS3:AS50" si="15">IF(AG3="","",AR3/SUMIFS($AO:$AO,$AG:$AG,AG3))</f>
        <v>1</v>
      </c>
      <c r="AT3" s="119" t="str">
        <f t="shared" ref="AT3:AT50" si="16">IF(AG3="","",IF(AS3&lt;$C$5,"Insignificant","Significant"))</f>
        <v>Significant</v>
      </c>
      <c r="AU3" s="108">
        <f t="shared" ref="AU3:AU50" si="17">IF(AT3="Insignificant","-",IF(COUNTIFS(AG:AG,AG3,AM:AM,"&gt;" &amp; AM3,AT:AT,"Significant")&gt;0,"-",IF(COUNTIFS(AG:AG,AG3,AO:AO,"&gt;" &amp; AO3,AT:AT,"Significant",AM:AM,AM3)&gt;0,"-",AM3)))</f>
        <v>0</v>
      </c>
      <c r="AW3" s="140" t="s">
        <v>573</v>
      </c>
      <c r="AX3" s="72" t="s">
        <v>574</v>
      </c>
      <c r="AY3" s="115" t="s">
        <v>97</v>
      </c>
      <c r="AZ3" s="128">
        <f>SUMIFS(Products!$H:$H,Products!$B:$B,'New Licensee'!AY3)</f>
        <v>82399</v>
      </c>
      <c r="BA3" s="141">
        <f>SUMIFS($AU:$AU,$AG:$AG,'New Licensee'!AY3)</f>
        <v>0</v>
      </c>
      <c r="BB3" s="115" t="s">
        <v>117</v>
      </c>
      <c r="BC3" s="141">
        <f t="shared" ref="BC3:BC35" si="18">IF(AX3="Metro",MAX($C$7-BA3,0),MAX($C$8-BA3,0))</f>
        <v>140</v>
      </c>
      <c r="BD3" s="141">
        <f>_xlfn.XLOOKUP(AY3,Products!$B:$B,Products!$E:$E)</f>
        <v>40</v>
      </c>
      <c r="BE3" s="141">
        <f>MIN(BC3,BD3)</f>
        <v>40</v>
      </c>
      <c r="BF3" s="415">
        <v>0</v>
      </c>
      <c r="BG3" s="126">
        <f>BC3-SUMIFS(BF:BF,BB:BB,AY3)-SUMIFS(BF:BF,AY:AY,AY3)</f>
        <v>140</v>
      </c>
      <c r="BH3" s="43"/>
      <c r="BI3" s="43"/>
      <c r="BJ3" s="43"/>
      <c r="BK3" s="43"/>
    </row>
    <row r="4" spans="2:63" ht="16.5" customHeight="1" x14ac:dyDescent="0.25">
      <c r="B4" s="48" t="s">
        <v>575</v>
      </c>
      <c r="C4" s="49" t="s">
        <v>398</v>
      </c>
      <c r="E4" s="60" t="s">
        <v>571</v>
      </c>
      <c r="F4" s="75">
        <v>1</v>
      </c>
      <c r="G4" s="46" t="s">
        <v>35</v>
      </c>
      <c r="H4" s="55" t="s">
        <v>264</v>
      </c>
      <c r="I4" s="440">
        <f>IFERROR(INDEX('3.4-3.8 Map'!$CQ$5:$CT$74,MATCH(H4,'3.4-3.8 Map'!AreaNames,0),MATCH($C$4,'3.4-3.8 Map'!$CQ$4:$CT$4,0)),0)</f>
        <v>0</v>
      </c>
      <c r="J4" s="441">
        <f t="shared" si="0"/>
        <v>2</v>
      </c>
      <c r="K4" s="57">
        <f>SUMIFS('Sub-Areas'!$D:$D,'Sub-Areas'!$B:$B,H4)</f>
        <v>620823</v>
      </c>
      <c r="L4" s="123">
        <f t="shared" si="1"/>
        <v>0.44814087618112652</v>
      </c>
      <c r="M4" s="124">
        <f t="shared" si="2"/>
        <v>764507</v>
      </c>
      <c r="N4" s="124">
        <f t="shared" si="3"/>
        <v>1385330</v>
      </c>
      <c r="O4" s="123">
        <f t="shared" si="4"/>
        <v>1</v>
      </c>
      <c r="P4" s="118" t="str">
        <f t="shared" si="5"/>
        <v>Significant</v>
      </c>
      <c r="Q4" s="125" t="str">
        <f t="shared" si="6"/>
        <v>-</v>
      </c>
      <c r="S4" s="93" t="s">
        <v>571</v>
      </c>
      <c r="T4" s="73" t="s">
        <v>572</v>
      </c>
      <c r="U4" s="95" t="s">
        <v>40</v>
      </c>
      <c r="V4" s="94">
        <f>SUMIFS(Products!$H:$H,Products!$B:$B,'New Licensee'!U4)</f>
        <v>2372121</v>
      </c>
      <c r="W4" s="96">
        <f t="shared" si="7"/>
        <v>0</v>
      </c>
      <c r="X4" s="95" t="s">
        <v>398</v>
      </c>
      <c r="Y4" s="106">
        <f t="shared" si="8"/>
        <v>140</v>
      </c>
      <c r="Z4" s="106">
        <v>100</v>
      </c>
      <c r="AA4" s="106">
        <f t="shared" ref="AA4:AA22" si="19">MIN(Y4,Z4)</f>
        <v>100</v>
      </c>
      <c r="AB4" s="416">
        <v>0</v>
      </c>
      <c r="AC4" s="107">
        <f t="shared" ref="AC4:AC22" si="20">Y4-SUMIFS(AB:AB,X:X,U4)-SUMIFS(AB:AB,U:U,U4)</f>
        <v>140</v>
      </c>
      <c r="AE4" s="61" t="s">
        <v>573</v>
      </c>
      <c r="AF4" s="153">
        <v>1</v>
      </c>
      <c r="AG4" s="47" t="s">
        <v>65</v>
      </c>
      <c r="AH4" s="154" t="s">
        <v>66</v>
      </c>
      <c r="AI4" s="158">
        <f>IFERROR(INDEX('3.4-3.8 Map'!$CQ$5:$CT$74,MATCH(AH4,'3.4-3.8 Map'!AreaNames,0),MATCH($C$4,'3.4-3.8 Map'!$CQ$4:$CT$4,0)),0)</f>
        <v>0</v>
      </c>
      <c r="AJ4" s="155" t="s">
        <v>153</v>
      </c>
      <c r="AK4" s="156" t="s">
        <v>398</v>
      </c>
      <c r="AL4" s="157">
        <f t="shared" si="9"/>
        <v>0</v>
      </c>
      <c r="AM4" s="448">
        <f t="shared" si="10"/>
        <v>0</v>
      </c>
      <c r="AN4" s="449">
        <f t="shared" si="11"/>
        <v>1</v>
      </c>
      <c r="AO4" s="453">
        <f>SUMIFS('Sub-Areas'!$D:$D,'Sub-Areas'!$B:$B,AH4)</f>
        <v>189926</v>
      </c>
      <c r="AP4" s="159">
        <f t="shared" si="12"/>
        <v>1</v>
      </c>
      <c r="AQ4" s="161">
        <f t="shared" si="13"/>
        <v>0</v>
      </c>
      <c r="AR4" s="161">
        <f t="shared" si="14"/>
        <v>189926</v>
      </c>
      <c r="AS4" s="435">
        <f t="shared" si="15"/>
        <v>1</v>
      </c>
      <c r="AT4" s="160" t="str">
        <f t="shared" si="16"/>
        <v>Significant</v>
      </c>
      <c r="AU4" s="162">
        <f t="shared" si="17"/>
        <v>0</v>
      </c>
      <c r="AW4" s="70" t="s">
        <v>576</v>
      </c>
      <c r="AX4" s="73" t="s">
        <v>574</v>
      </c>
      <c r="AY4" s="95" t="s">
        <v>117</v>
      </c>
      <c r="AZ4" s="94">
        <f>SUMIFS(Products!$H:$H,Products!$B:$B,'New Licensee'!AY4)</f>
        <v>82399</v>
      </c>
      <c r="BA4" s="106">
        <f>SUMIFS($AU:$AU,$AG:$AG,'New Licensee'!AY4)</f>
        <v>0</v>
      </c>
      <c r="BB4" s="95" t="s">
        <v>97</v>
      </c>
      <c r="BC4" s="137">
        <f t="shared" si="18"/>
        <v>140</v>
      </c>
      <c r="BD4" s="106">
        <f>_xlfn.XLOOKUP(AY4,Products!$B:$B,Products!$E:$E)</f>
        <v>65</v>
      </c>
      <c r="BE4" s="106">
        <f t="shared" ref="BE4:BE35" si="21">MIN(BC4,BD4)</f>
        <v>65</v>
      </c>
      <c r="BF4" s="416">
        <v>0</v>
      </c>
      <c r="BG4" s="107">
        <f t="shared" ref="BG4:BG35" si="22">BC4-SUMIFS(BF:BF,BB:BB,AY4)-SUMIFS(BF:BF,AY:AY,AY4)</f>
        <v>140</v>
      </c>
      <c r="BH4" s="43"/>
      <c r="BI4" s="43"/>
      <c r="BJ4" s="43"/>
      <c r="BK4" s="43"/>
    </row>
    <row r="5" spans="2:63" ht="16.5" customHeight="1" thickBot="1" x14ac:dyDescent="0.3">
      <c r="B5" s="50" t="s">
        <v>577</v>
      </c>
      <c r="C5" s="51">
        <v>0.3</v>
      </c>
      <c r="E5" s="60" t="s">
        <v>571</v>
      </c>
      <c r="F5" s="75">
        <v>1</v>
      </c>
      <c r="G5" s="46" t="s">
        <v>40</v>
      </c>
      <c r="H5" s="55" t="s">
        <v>273</v>
      </c>
      <c r="I5" s="440">
        <f>IFERROR(INDEX('3.4-3.8 Map'!$CQ$5:$CT$74,MATCH(H5,'3.4-3.8 Map'!AreaNames,0),MATCH($C$4,'3.4-3.8 Map'!$CQ$4:$CT$4,0)),0)</f>
        <v>0</v>
      </c>
      <c r="J5" s="441">
        <f t="shared" si="0"/>
        <v>1</v>
      </c>
      <c r="K5" s="57">
        <f>SUMIFS('Sub-Areas'!$D:$D,'Sub-Areas'!$B:$B,H5)</f>
        <v>1674231</v>
      </c>
      <c r="L5" s="123">
        <f t="shared" si="1"/>
        <v>0.70579494047731961</v>
      </c>
      <c r="M5" s="124">
        <f t="shared" si="2"/>
        <v>697890</v>
      </c>
      <c r="N5" s="124">
        <f t="shared" si="3"/>
        <v>2372121</v>
      </c>
      <c r="O5" s="123">
        <f t="shared" si="4"/>
        <v>1</v>
      </c>
      <c r="P5" s="118" t="str">
        <f t="shared" si="5"/>
        <v>Significant</v>
      </c>
      <c r="Q5" s="125">
        <f t="shared" si="6"/>
        <v>0</v>
      </c>
      <c r="S5" s="93" t="s">
        <v>571</v>
      </c>
      <c r="T5" s="73" t="s">
        <v>572</v>
      </c>
      <c r="U5" s="95" t="s">
        <v>43</v>
      </c>
      <c r="V5" s="94">
        <f>SUMIFS(Products!$H:$H,Products!$B:$B,'New Licensee'!U5)</f>
        <v>506926</v>
      </c>
      <c r="W5" s="96">
        <f t="shared" si="7"/>
        <v>0</v>
      </c>
      <c r="X5" s="95" t="s">
        <v>398</v>
      </c>
      <c r="Y5" s="106">
        <f t="shared" si="8"/>
        <v>140</v>
      </c>
      <c r="Z5" s="106">
        <v>100</v>
      </c>
      <c r="AA5" s="106">
        <f t="shared" si="19"/>
        <v>100</v>
      </c>
      <c r="AB5" s="416">
        <v>0</v>
      </c>
      <c r="AC5" s="107">
        <f t="shared" si="20"/>
        <v>140</v>
      </c>
      <c r="AE5" s="60" t="s">
        <v>573</v>
      </c>
      <c r="AF5" s="75">
        <v>1</v>
      </c>
      <c r="AG5" s="46" t="s">
        <v>68</v>
      </c>
      <c r="AH5" s="131" t="s">
        <v>58</v>
      </c>
      <c r="AI5" s="135">
        <f>IFERROR(INDEX('3.4-3.8 Map'!$CQ$5:$CT$74,MATCH(AH5,'3.4-3.8 Map'!AreaNames,0),MATCH($C$4,'3.4-3.8 Map'!$CQ$4:$CT$4,0)),0)</f>
        <v>0</v>
      </c>
      <c r="AJ5" s="133" t="s">
        <v>169</v>
      </c>
      <c r="AK5" s="78" t="s">
        <v>56</v>
      </c>
      <c r="AL5" s="134">
        <f t="shared" si="9"/>
        <v>0</v>
      </c>
      <c r="AM5" s="446">
        <f t="shared" si="10"/>
        <v>0</v>
      </c>
      <c r="AN5" s="441">
        <f t="shared" si="11"/>
        <v>1</v>
      </c>
      <c r="AO5" s="454">
        <f>SUMIFS('Sub-Areas'!$D:$D,'Sub-Areas'!$B:$B,AH5)</f>
        <v>283263</v>
      </c>
      <c r="AP5" s="123">
        <f t="shared" si="12"/>
        <v>1</v>
      </c>
      <c r="AQ5" s="124">
        <f t="shared" si="13"/>
        <v>0</v>
      </c>
      <c r="AR5" s="124">
        <f t="shared" si="14"/>
        <v>283263</v>
      </c>
      <c r="AS5" s="433">
        <f t="shared" si="15"/>
        <v>1</v>
      </c>
      <c r="AT5" s="118" t="str">
        <f t="shared" si="16"/>
        <v>Significant</v>
      </c>
      <c r="AU5" s="125">
        <f t="shared" si="17"/>
        <v>0</v>
      </c>
      <c r="AW5" s="93" t="s">
        <v>573</v>
      </c>
      <c r="AX5" s="73" t="s">
        <v>574</v>
      </c>
      <c r="AY5" s="95" t="s">
        <v>65</v>
      </c>
      <c r="AZ5" s="94">
        <f>SUMIFS(Products!$H:$H,Products!$B:$B,'New Licensee'!AY5)</f>
        <v>189926</v>
      </c>
      <c r="BA5" s="106">
        <f>SUMIFS($AU:$AU,$AG:$AG,'New Licensee'!AY5)</f>
        <v>0</v>
      </c>
      <c r="BB5" s="95" t="s">
        <v>83</v>
      </c>
      <c r="BC5" s="106">
        <f t="shared" si="18"/>
        <v>140</v>
      </c>
      <c r="BD5" s="106">
        <f>_xlfn.XLOOKUP(AY5,Products!$B:$B,Products!$E:$E)</f>
        <v>25</v>
      </c>
      <c r="BE5" s="106">
        <f t="shared" si="21"/>
        <v>25</v>
      </c>
      <c r="BF5" s="416">
        <v>0</v>
      </c>
      <c r="BG5" s="107">
        <f t="shared" si="22"/>
        <v>140</v>
      </c>
      <c r="BH5" s="43"/>
      <c r="BI5" s="43"/>
      <c r="BJ5" s="43"/>
      <c r="BK5" s="43"/>
    </row>
    <row r="6" spans="2:63" ht="16.5" customHeight="1" thickBot="1" x14ac:dyDescent="0.3">
      <c r="C6" s="52"/>
      <c r="E6" s="60" t="s">
        <v>571</v>
      </c>
      <c r="F6" s="75">
        <v>1</v>
      </c>
      <c r="G6" s="46" t="s">
        <v>40</v>
      </c>
      <c r="H6" s="55" t="s">
        <v>280</v>
      </c>
      <c r="I6" s="440">
        <f>IFERROR(INDEX('3.4-3.8 Map'!$CQ$5:$CT$74,MATCH(H6,'3.4-3.8 Map'!AreaNames,0),MATCH($C$4,'3.4-3.8 Map'!$CQ$4:$CT$4,0)),0)</f>
        <v>0</v>
      </c>
      <c r="J6" s="441">
        <f t="shared" si="0"/>
        <v>2</v>
      </c>
      <c r="K6" s="57">
        <f>SUMIFS('Sub-Areas'!$D:$D,'Sub-Areas'!$B:$B,H6)</f>
        <v>697890</v>
      </c>
      <c r="L6" s="123">
        <f t="shared" si="1"/>
        <v>0.29420505952268033</v>
      </c>
      <c r="M6" s="124">
        <f t="shared" si="2"/>
        <v>1674231</v>
      </c>
      <c r="N6" s="124">
        <f t="shared" si="3"/>
        <v>2372121</v>
      </c>
      <c r="O6" s="123">
        <f t="shared" si="4"/>
        <v>1</v>
      </c>
      <c r="P6" s="118" t="str">
        <f t="shared" si="5"/>
        <v>Significant</v>
      </c>
      <c r="Q6" s="125" t="str">
        <f t="shared" si="6"/>
        <v>-</v>
      </c>
      <c r="S6" s="93" t="s">
        <v>571</v>
      </c>
      <c r="T6" s="73" t="s">
        <v>572</v>
      </c>
      <c r="U6" s="95" t="s">
        <v>47</v>
      </c>
      <c r="V6" s="94">
        <f>SUMIFS(Products!$H:$H,Products!$B:$B,'New Licensee'!U6)</f>
        <v>5013250</v>
      </c>
      <c r="W6" s="96">
        <f t="shared" si="7"/>
        <v>0</v>
      </c>
      <c r="X6" s="95" t="s">
        <v>398</v>
      </c>
      <c r="Y6" s="106">
        <f t="shared" si="8"/>
        <v>140</v>
      </c>
      <c r="Z6" s="106">
        <v>100</v>
      </c>
      <c r="AA6" s="106">
        <f t="shared" si="19"/>
        <v>100</v>
      </c>
      <c r="AB6" s="416">
        <v>0</v>
      </c>
      <c r="AC6" s="107">
        <f t="shared" si="20"/>
        <v>140</v>
      </c>
      <c r="AE6" s="61" t="s">
        <v>573</v>
      </c>
      <c r="AF6" s="153">
        <v>1</v>
      </c>
      <c r="AG6" s="47" t="s">
        <v>70</v>
      </c>
      <c r="AH6" s="154" t="s">
        <v>71</v>
      </c>
      <c r="AI6" s="158">
        <f>IFERROR(INDEX('3.4-3.8 Map'!$CQ$5:$CT$74,MATCH(AH6,'3.4-3.8 Map'!AreaNames,0),MATCH($C$4,'3.4-3.8 Map'!$CQ$4:$CT$4,0)),0)</f>
        <v>0</v>
      </c>
      <c r="AJ6" s="155" t="s">
        <v>169</v>
      </c>
      <c r="AK6" s="156" t="s">
        <v>398</v>
      </c>
      <c r="AL6" s="157">
        <f t="shared" si="9"/>
        <v>0</v>
      </c>
      <c r="AM6" s="448">
        <f t="shared" si="10"/>
        <v>0</v>
      </c>
      <c r="AN6" s="449">
        <f t="shared" si="11"/>
        <v>1</v>
      </c>
      <c r="AO6" s="453">
        <f>SUMIFS('Sub-Areas'!$D:$D,'Sub-Areas'!$B:$B,AH6)</f>
        <v>139083</v>
      </c>
      <c r="AP6" s="159">
        <f t="shared" si="12"/>
        <v>1</v>
      </c>
      <c r="AQ6" s="161">
        <f t="shared" si="13"/>
        <v>0</v>
      </c>
      <c r="AR6" s="161">
        <f t="shared" si="14"/>
        <v>139083</v>
      </c>
      <c r="AS6" s="435">
        <f t="shared" si="15"/>
        <v>1</v>
      </c>
      <c r="AT6" s="160" t="str">
        <f t="shared" si="16"/>
        <v>Significant</v>
      </c>
      <c r="AU6" s="162">
        <f t="shared" si="17"/>
        <v>0</v>
      </c>
      <c r="AW6" s="70" t="s">
        <v>576</v>
      </c>
      <c r="AX6" s="73" t="s">
        <v>574</v>
      </c>
      <c r="AY6" s="95" t="s">
        <v>83</v>
      </c>
      <c r="AZ6" s="94">
        <f>SUMIFS(Products!$H:$H,Products!$B:$B,'New Licensee'!AY6)</f>
        <v>189926</v>
      </c>
      <c r="BA6" s="106">
        <f>SUMIFS($AU:$AU,$AG:$AG,'New Licensee'!AY6)</f>
        <v>0</v>
      </c>
      <c r="BB6" s="95" t="s">
        <v>65</v>
      </c>
      <c r="BC6" s="106">
        <f t="shared" si="18"/>
        <v>140</v>
      </c>
      <c r="BD6" s="106">
        <f>_xlfn.XLOOKUP(AY6,Products!$B:$B,Products!$E:$E)</f>
        <v>45</v>
      </c>
      <c r="BE6" s="106">
        <f t="shared" si="21"/>
        <v>45</v>
      </c>
      <c r="BF6" s="416">
        <v>0</v>
      </c>
      <c r="BG6" s="107">
        <f t="shared" si="22"/>
        <v>140</v>
      </c>
      <c r="BH6" s="43"/>
      <c r="BI6" s="43"/>
      <c r="BJ6" s="43"/>
      <c r="BK6" s="43"/>
    </row>
    <row r="7" spans="2:63" ht="16.5" customHeight="1" x14ac:dyDescent="0.25">
      <c r="B7" s="48" t="s">
        <v>578</v>
      </c>
      <c r="C7" s="66">
        <v>140</v>
      </c>
      <c r="E7" s="60" t="s">
        <v>571</v>
      </c>
      <c r="F7" s="75">
        <v>1</v>
      </c>
      <c r="G7" s="46" t="s">
        <v>43</v>
      </c>
      <c r="H7" s="55" t="s">
        <v>286</v>
      </c>
      <c r="I7" s="442">
        <f>IFERROR(INDEX('3.4-3.8 Map'!$CQ$5:$CT$74,MATCH(H7,'3.4-3.8 Map'!AreaNames,0),MATCH($C$4,'3.4-3.8 Map'!$CQ$4:$CT$4,0)),0)</f>
        <v>0</v>
      </c>
      <c r="J7" s="441">
        <f t="shared" si="0"/>
        <v>1</v>
      </c>
      <c r="K7" s="57">
        <f>SUMIFS('Sub-Areas'!$D:$D,'Sub-Areas'!$B:$B,H7)</f>
        <v>506250</v>
      </c>
      <c r="L7" s="123">
        <f t="shared" si="1"/>
        <v>0.99866647202944814</v>
      </c>
      <c r="M7" s="124">
        <f t="shared" si="2"/>
        <v>676</v>
      </c>
      <c r="N7" s="124">
        <f t="shared" si="3"/>
        <v>506926</v>
      </c>
      <c r="O7" s="123">
        <f t="shared" si="4"/>
        <v>1</v>
      </c>
      <c r="P7" s="118" t="str">
        <f t="shared" si="5"/>
        <v>Significant</v>
      </c>
      <c r="Q7" s="125">
        <f t="shared" si="6"/>
        <v>0</v>
      </c>
      <c r="S7" s="93" t="s">
        <v>571</v>
      </c>
      <c r="T7" s="73" t="s">
        <v>572</v>
      </c>
      <c r="U7" s="95" t="s">
        <v>50</v>
      </c>
      <c r="V7" s="94">
        <f>SUMIFS(Products!$H:$H,Products!$B:$B,'New Licensee'!U7)</f>
        <v>2131040</v>
      </c>
      <c r="W7" s="77">
        <f t="shared" si="7"/>
        <v>0</v>
      </c>
      <c r="X7" s="95" t="s">
        <v>398</v>
      </c>
      <c r="Y7" s="106">
        <f t="shared" si="8"/>
        <v>140</v>
      </c>
      <c r="Z7" s="106">
        <v>100</v>
      </c>
      <c r="AA7" s="106">
        <f t="shared" si="19"/>
        <v>100</v>
      </c>
      <c r="AB7" s="416">
        <v>0</v>
      </c>
      <c r="AC7" s="107">
        <f t="shared" si="20"/>
        <v>140</v>
      </c>
      <c r="AE7" s="61" t="s">
        <v>573</v>
      </c>
      <c r="AF7" s="153">
        <v>1</v>
      </c>
      <c r="AG7" s="47" t="s">
        <v>73</v>
      </c>
      <c r="AH7" s="154" t="s">
        <v>74</v>
      </c>
      <c r="AI7" s="158">
        <f>IFERROR(INDEX('3.4-3.8 Map'!$CQ$5:$CT$74,MATCH(AH7,'3.4-3.8 Map'!AreaNames,0),MATCH($C$4,'3.4-3.8 Map'!$CQ$4:$CT$4,0)),0)</f>
        <v>0</v>
      </c>
      <c r="AJ7" s="155" t="s">
        <v>157</v>
      </c>
      <c r="AK7" s="156" t="s">
        <v>398</v>
      </c>
      <c r="AL7" s="157">
        <f t="shared" si="9"/>
        <v>0</v>
      </c>
      <c r="AM7" s="448">
        <f t="shared" si="10"/>
        <v>0</v>
      </c>
      <c r="AN7" s="449">
        <f t="shared" si="11"/>
        <v>1</v>
      </c>
      <c r="AO7" s="453">
        <f>SUMIFS('Sub-Areas'!$D:$D,'Sub-Areas'!$B:$B,AH7)</f>
        <v>120000</v>
      </c>
      <c r="AP7" s="159">
        <f t="shared" si="12"/>
        <v>1</v>
      </c>
      <c r="AQ7" s="161">
        <f t="shared" si="13"/>
        <v>0</v>
      </c>
      <c r="AR7" s="161">
        <f t="shared" si="14"/>
        <v>120000</v>
      </c>
      <c r="AS7" s="435">
        <f t="shared" si="15"/>
        <v>1</v>
      </c>
      <c r="AT7" s="160" t="str">
        <f t="shared" si="16"/>
        <v>Significant</v>
      </c>
      <c r="AU7" s="162">
        <f t="shared" si="17"/>
        <v>0</v>
      </c>
      <c r="AW7" s="93" t="s">
        <v>573</v>
      </c>
      <c r="AX7" s="73" t="s">
        <v>574</v>
      </c>
      <c r="AY7" s="95" t="s">
        <v>76</v>
      </c>
      <c r="AZ7" s="94">
        <f>SUMIFS(Products!$H:$H,Products!$B:$B,'New Licensee'!AY7)</f>
        <v>324919</v>
      </c>
      <c r="BA7" s="106">
        <f>SUMIFS($AU:$AU,$AG:$AG,'New Licensee'!AY7)</f>
        <v>0</v>
      </c>
      <c r="BB7" s="97" t="s">
        <v>120</v>
      </c>
      <c r="BC7" s="106">
        <f t="shared" si="18"/>
        <v>140</v>
      </c>
      <c r="BD7" s="106">
        <f>_xlfn.XLOOKUP(AY7,Products!$B:$B,Products!$E:$E)</f>
        <v>40</v>
      </c>
      <c r="BE7" s="106">
        <f t="shared" si="21"/>
        <v>40</v>
      </c>
      <c r="BF7" s="416">
        <v>0</v>
      </c>
      <c r="BG7" s="107">
        <f t="shared" si="22"/>
        <v>140</v>
      </c>
      <c r="BH7" s="43"/>
      <c r="BI7" s="43"/>
      <c r="BJ7" s="43"/>
      <c r="BK7" s="43"/>
    </row>
    <row r="8" spans="2:63" ht="16.5" customHeight="1" thickBot="1" x14ac:dyDescent="0.3">
      <c r="B8" s="50" t="s">
        <v>579</v>
      </c>
      <c r="C8" s="414">
        <v>140</v>
      </c>
      <c r="E8" s="60" t="s">
        <v>571</v>
      </c>
      <c r="F8" s="75">
        <v>1</v>
      </c>
      <c r="G8" s="46" t="s">
        <v>43</v>
      </c>
      <c r="H8" s="55" t="s">
        <v>301</v>
      </c>
      <c r="I8" s="442">
        <f>IFERROR(INDEX('3.4-3.8 Map'!$CQ$5:$CT$74,MATCH(H8,'3.4-3.8 Map'!AreaNames,0),MATCH($C$4,'3.4-3.8 Map'!$CQ$4:$CT$4,0)),0)</f>
        <v>0</v>
      </c>
      <c r="J8" s="441">
        <f t="shared" si="0"/>
        <v>2</v>
      </c>
      <c r="K8" s="57">
        <f>SUMIFS('Sub-Areas'!$D:$D,'Sub-Areas'!$B:$B,H8)</f>
        <v>509</v>
      </c>
      <c r="L8" s="123">
        <f t="shared" si="1"/>
        <v>1.0040913269392378E-3</v>
      </c>
      <c r="M8" s="124">
        <f t="shared" si="2"/>
        <v>506417</v>
      </c>
      <c r="N8" s="124">
        <f t="shared" si="3"/>
        <v>506926</v>
      </c>
      <c r="O8" s="123">
        <f t="shared" si="4"/>
        <v>1</v>
      </c>
      <c r="P8" s="118" t="str">
        <f t="shared" si="5"/>
        <v>Significant</v>
      </c>
      <c r="Q8" s="125" t="str">
        <f t="shared" si="6"/>
        <v>-</v>
      </c>
      <c r="S8" s="93" t="s">
        <v>571</v>
      </c>
      <c r="T8" s="73" t="s">
        <v>572</v>
      </c>
      <c r="U8" s="95" t="s">
        <v>53</v>
      </c>
      <c r="V8" s="136">
        <f>SUMIFS(Products!$H:$H,Products!$B:$B,'New Licensee'!U8)</f>
        <v>5671328</v>
      </c>
      <c r="W8" s="137">
        <f t="shared" si="7"/>
        <v>0</v>
      </c>
      <c r="X8" s="95" t="s">
        <v>398</v>
      </c>
      <c r="Y8" s="106">
        <f t="shared" si="8"/>
        <v>140</v>
      </c>
      <c r="Z8" s="106">
        <v>100</v>
      </c>
      <c r="AA8" s="106">
        <f t="shared" si="19"/>
        <v>100</v>
      </c>
      <c r="AB8" s="416">
        <v>0</v>
      </c>
      <c r="AC8" s="107">
        <f t="shared" si="20"/>
        <v>140</v>
      </c>
      <c r="AE8" s="60" t="s">
        <v>573</v>
      </c>
      <c r="AF8" s="75">
        <v>1</v>
      </c>
      <c r="AG8" s="46" t="s">
        <v>76</v>
      </c>
      <c r="AH8" s="131" t="s">
        <v>356</v>
      </c>
      <c r="AI8" s="135">
        <f>IFERROR(INDEX('3.4-3.8 Map'!$CQ$5:$CT$74,MATCH(AH8,'3.4-3.8 Map'!AreaNames,0),MATCH($C$4,'3.4-3.8 Map'!$CQ$4:$CT$4,0)),0)</f>
        <v>0</v>
      </c>
      <c r="AJ8" s="133" t="s">
        <v>157</v>
      </c>
      <c r="AK8" s="78" t="s">
        <v>398</v>
      </c>
      <c r="AL8" s="134">
        <f t="shared" si="9"/>
        <v>0</v>
      </c>
      <c r="AM8" s="446">
        <f t="shared" si="10"/>
        <v>0</v>
      </c>
      <c r="AN8" s="441">
        <f t="shared" si="11"/>
        <v>1</v>
      </c>
      <c r="AO8" s="454">
        <f>SUMIFS('Sub-Areas'!$D:$D,'Sub-Areas'!$B:$B,AH8)</f>
        <v>324919</v>
      </c>
      <c r="AP8" s="123">
        <f t="shared" si="12"/>
        <v>1</v>
      </c>
      <c r="AQ8" s="124">
        <f t="shared" si="13"/>
        <v>0</v>
      </c>
      <c r="AR8" s="124">
        <f t="shared" si="14"/>
        <v>324919</v>
      </c>
      <c r="AS8" s="433">
        <f t="shared" si="15"/>
        <v>1</v>
      </c>
      <c r="AT8" s="118" t="str">
        <f t="shared" si="16"/>
        <v>Significant</v>
      </c>
      <c r="AU8" s="125">
        <f t="shared" si="17"/>
        <v>0</v>
      </c>
      <c r="AW8" s="70" t="s">
        <v>576</v>
      </c>
      <c r="AX8" s="73" t="s">
        <v>574</v>
      </c>
      <c r="AY8" s="95" t="s">
        <v>120</v>
      </c>
      <c r="AZ8" s="94">
        <f>SUMIFS(Products!$H:$H,Products!$B:$B,'New Licensee'!AY8)</f>
        <v>324919</v>
      </c>
      <c r="BA8" s="106">
        <f>SUMIFS($AU:$AU,$AG:$AG,'New Licensee'!AY8)</f>
        <v>0</v>
      </c>
      <c r="BB8" s="97" t="s">
        <v>76</v>
      </c>
      <c r="BC8" s="106">
        <f t="shared" si="18"/>
        <v>140</v>
      </c>
      <c r="BD8" s="106">
        <f>_xlfn.XLOOKUP(AY8,Products!$B:$B,Products!$E:$E)</f>
        <v>65</v>
      </c>
      <c r="BE8" s="106">
        <f t="shared" si="21"/>
        <v>65</v>
      </c>
      <c r="BF8" s="416">
        <v>0</v>
      </c>
      <c r="BG8" s="107">
        <f t="shared" si="22"/>
        <v>140</v>
      </c>
      <c r="BH8" s="43"/>
      <c r="BI8" s="43"/>
      <c r="BJ8" s="43"/>
      <c r="BK8" s="43"/>
    </row>
    <row r="9" spans="2:63" ht="16.5" customHeight="1" x14ac:dyDescent="0.25">
      <c r="E9" s="60" t="s">
        <v>571</v>
      </c>
      <c r="F9" s="75">
        <v>1</v>
      </c>
      <c r="G9" s="46" t="s">
        <v>43</v>
      </c>
      <c r="H9" s="55" t="s">
        <v>334</v>
      </c>
      <c r="I9" s="442">
        <f>IFERROR(INDEX('3.4-3.8 Map'!$CQ$5:$CT$74,MATCH(H9,'3.4-3.8 Map'!AreaNames,0),MATCH($C$4,'3.4-3.8 Map'!$CQ$4:$CT$4,0)),0)</f>
        <v>0</v>
      </c>
      <c r="J9" s="441">
        <f t="shared" si="0"/>
        <v>3</v>
      </c>
      <c r="K9" s="57">
        <f>SUMIFS('Sub-Areas'!$D:$D,'Sub-Areas'!$B:$B,H9)</f>
        <v>96</v>
      </c>
      <c r="L9" s="123">
        <f t="shared" si="1"/>
        <v>1.8937675321447313E-4</v>
      </c>
      <c r="M9" s="124">
        <f t="shared" si="2"/>
        <v>506830</v>
      </c>
      <c r="N9" s="124">
        <f t="shared" si="3"/>
        <v>506926</v>
      </c>
      <c r="O9" s="123">
        <f t="shared" si="4"/>
        <v>1</v>
      </c>
      <c r="P9" s="118" t="str">
        <f t="shared" si="5"/>
        <v>Significant</v>
      </c>
      <c r="Q9" s="125" t="str">
        <f t="shared" si="6"/>
        <v>-</v>
      </c>
      <c r="S9" s="93" t="s">
        <v>580</v>
      </c>
      <c r="T9" s="73" t="s">
        <v>574</v>
      </c>
      <c r="U9" s="95" t="s">
        <v>153</v>
      </c>
      <c r="V9" s="136">
        <f>SUMIFS(Products!$H:$H,Products!$B:$B,'New Licensee'!U9)</f>
        <v>272325</v>
      </c>
      <c r="W9" s="137">
        <f t="shared" si="7"/>
        <v>0</v>
      </c>
      <c r="X9" s="95" t="s">
        <v>398</v>
      </c>
      <c r="Y9" s="106">
        <f t="shared" si="8"/>
        <v>140</v>
      </c>
      <c r="Z9" s="106">
        <v>50</v>
      </c>
      <c r="AA9" s="106">
        <f t="shared" si="19"/>
        <v>50</v>
      </c>
      <c r="AB9" s="416">
        <v>0</v>
      </c>
      <c r="AC9" s="107">
        <f t="shared" si="20"/>
        <v>140</v>
      </c>
      <c r="AE9" s="61" t="s">
        <v>573</v>
      </c>
      <c r="AF9" s="153">
        <v>1</v>
      </c>
      <c r="AG9" s="47" t="s">
        <v>94</v>
      </c>
      <c r="AH9" s="154" t="s">
        <v>360</v>
      </c>
      <c r="AI9" s="158">
        <f>IFERROR(INDEX('3.4-3.8 Map'!$CQ$5:$CT$74,MATCH(AH9,'3.4-3.8 Map'!AreaNames,0),MATCH($C$4,'3.4-3.8 Map'!$CQ$4:$CT$4,0)),0)</f>
        <v>0</v>
      </c>
      <c r="AJ9" s="155" t="s">
        <v>160</v>
      </c>
      <c r="AK9" s="156" t="s">
        <v>398</v>
      </c>
      <c r="AL9" s="157">
        <f t="shared" si="9"/>
        <v>0</v>
      </c>
      <c r="AM9" s="448">
        <f t="shared" si="10"/>
        <v>0</v>
      </c>
      <c r="AN9" s="449">
        <f t="shared" si="11"/>
        <v>1</v>
      </c>
      <c r="AO9" s="453">
        <f>SUMIFS('Sub-Areas'!$D:$D,'Sub-Areas'!$B:$B,AH9)</f>
        <v>599423</v>
      </c>
      <c r="AP9" s="159">
        <f t="shared" si="12"/>
        <v>1</v>
      </c>
      <c r="AQ9" s="161">
        <f t="shared" si="13"/>
        <v>0</v>
      </c>
      <c r="AR9" s="161">
        <f t="shared" si="14"/>
        <v>599423</v>
      </c>
      <c r="AS9" s="435">
        <f t="shared" si="15"/>
        <v>1</v>
      </c>
      <c r="AT9" s="160" t="str">
        <f t="shared" si="16"/>
        <v>Significant</v>
      </c>
      <c r="AU9" s="162">
        <f t="shared" si="17"/>
        <v>0</v>
      </c>
      <c r="AW9" s="93" t="s">
        <v>573</v>
      </c>
      <c r="AX9" s="73" t="s">
        <v>574</v>
      </c>
      <c r="AY9" s="95" t="s">
        <v>115</v>
      </c>
      <c r="AZ9" s="94">
        <f>SUMIFS(Products!$H:$H,Products!$B:$B,'New Licensee'!AY9)</f>
        <v>193137</v>
      </c>
      <c r="BA9" s="106">
        <f>SUMIFS($AU:$AU,$AG:$AG,'New Licensee'!AY9)</f>
        <v>0</v>
      </c>
      <c r="BB9" s="95" t="s">
        <v>89</v>
      </c>
      <c r="BC9" s="137">
        <f t="shared" si="18"/>
        <v>140</v>
      </c>
      <c r="BD9" s="106">
        <f>_xlfn.XLOOKUP(AY9,Products!$B:$B,Products!$E:$E)</f>
        <v>25</v>
      </c>
      <c r="BE9" s="106">
        <f t="shared" si="21"/>
        <v>25</v>
      </c>
      <c r="BF9" s="416">
        <v>0</v>
      </c>
      <c r="BG9" s="107">
        <f t="shared" si="22"/>
        <v>140</v>
      </c>
      <c r="BH9" s="43"/>
      <c r="BI9" s="43"/>
      <c r="BJ9" s="43"/>
      <c r="BK9" s="43"/>
    </row>
    <row r="10" spans="2:63" ht="16.5" customHeight="1" x14ac:dyDescent="0.25">
      <c r="E10" s="60" t="s">
        <v>571</v>
      </c>
      <c r="F10" s="75">
        <v>1</v>
      </c>
      <c r="G10" s="46" t="s">
        <v>43</v>
      </c>
      <c r="H10" s="55" t="s">
        <v>337</v>
      </c>
      <c r="I10" s="442">
        <f>IFERROR(INDEX('3.4-3.8 Map'!$CQ$5:$CT$74,MATCH(H10,'3.4-3.8 Map'!AreaNames,0),MATCH($C$4,'3.4-3.8 Map'!$CQ$4:$CT$4,0)),0)</f>
        <v>0</v>
      </c>
      <c r="J10" s="441">
        <f t="shared" si="0"/>
        <v>4</v>
      </c>
      <c r="K10" s="57">
        <f>SUMIFS('Sub-Areas'!$D:$D,'Sub-Areas'!$B:$B,H10)</f>
        <v>71</v>
      </c>
      <c r="L10" s="123">
        <f t="shared" si="1"/>
        <v>1.4005989039820408E-4</v>
      </c>
      <c r="M10" s="124">
        <f t="shared" si="2"/>
        <v>506855</v>
      </c>
      <c r="N10" s="124">
        <f t="shared" si="3"/>
        <v>506926</v>
      </c>
      <c r="O10" s="123">
        <f t="shared" si="4"/>
        <v>1</v>
      </c>
      <c r="P10" s="118" t="str">
        <f t="shared" si="5"/>
        <v>Significant</v>
      </c>
      <c r="Q10" s="125" t="str">
        <f t="shared" si="6"/>
        <v>-</v>
      </c>
      <c r="S10" s="93" t="s">
        <v>580</v>
      </c>
      <c r="T10" s="73" t="s">
        <v>574</v>
      </c>
      <c r="U10" s="95" t="s">
        <v>157</v>
      </c>
      <c r="V10" s="136">
        <f>SUMIFS(Products!$H:$H,Products!$B:$B,'New Licensee'!U10)</f>
        <v>638056</v>
      </c>
      <c r="W10" s="137">
        <f t="shared" si="7"/>
        <v>0</v>
      </c>
      <c r="X10" s="95" t="s">
        <v>398</v>
      </c>
      <c r="Y10" s="106">
        <f t="shared" si="8"/>
        <v>140</v>
      </c>
      <c r="Z10" s="106">
        <v>50</v>
      </c>
      <c r="AA10" s="106">
        <f t="shared" si="19"/>
        <v>50</v>
      </c>
      <c r="AB10" s="416">
        <v>0</v>
      </c>
      <c r="AC10" s="107">
        <f t="shared" si="20"/>
        <v>140</v>
      </c>
      <c r="AE10" s="60" t="s">
        <v>573</v>
      </c>
      <c r="AF10" s="75">
        <v>1</v>
      </c>
      <c r="AG10" s="46" t="s">
        <v>97</v>
      </c>
      <c r="AH10" s="131" t="s">
        <v>358</v>
      </c>
      <c r="AI10" s="135">
        <f>IFERROR(INDEX('3.4-3.8 Map'!$CQ$5:$CT$74,MATCH(AH10,'3.4-3.8 Map'!AreaNames,0),MATCH($C$4,'3.4-3.8 Map'!$CQ$4:$CT$4,0)),0)</f>
        <v>0</v>
      </c>
      <c r="AJ10" s="133" t="s">
        <v>153</v>
      </c>
      <c r="AK10" s="78" t="s">
        <v>398</v>
      </c>
      <c r="AL10" s="134">
        <f t="shared" si="9"/>
        <v>0</v>
      </c>
      <c r="AM10" s="446">
        <f t="shared" si="10"/>
        <v>0</v>
      </c>
      <c r="AN10" s="441">
        <f t="shared" si="11"/>
        <v>1</v>
      </c>
      <c r="AO10" s="454">
        <f>SUMIFS('Sub-Areas'!$D:$D,'Sub-Areas'!$B:$B,AH10)</f>
        <v>82399</v>
      </c>
      <c r="AP10" s="123">
        <f t="shared" si="12"/>
        <v>1</v>
      </c>
      <c r="AQ10" s="124">
        <f t="shared" si="13"/>
        <v>0</v>
      </c>
      <c r="AR10" s="124">
        <f t="shared" si="14"/>
        <v>82399</v>
      </c>
      <c r="AS10" s="433">
        <f t="shared" si="15"/>
        <v>1</v>
      </c>
      <c r="AT10" s="118" t="str">
        <f t="shared" si="16"/>
        <v>Significant</v>
      </c>
      <c r="AU10" s="125">
        <f t="shared" si="17"/>
        <v>0</v>
      </c>
      <c r="AW10" s="70" t="s">
        <v>576</v>
      </c>
      <c r="AX10" s="73" t="s">
        <v>574</v>
      </c>
      <c r="AY10" s="95" t="s">
        <v>89</v>
      </c>
      <c r="AZ10" s="94">
        <f>SUMIFS(Products!$H:$H,Products!$B:$B,'New Licensee'!AY10)</f>
        <v>193137</v>
      </c>
      <c r="BA10" s="106">
        <f>SUMIFS($AU:$AU,$AG:$AG,'New Licensee'!AY10)</f>
        <v>0</v>
      </c>
      <c r="BB10" s="95" t="s">
        <v>115</v>
      </c>
      <c r="BC10" s="137">
        <f t="shared" si="18"/>
        <v>140</v>
      </c>
      <c r="BD10" s="106">
        <f>_xlfn.XLOOKUP(AY10,Products!$B:$B,Products!$E:$E)</f>
        <v>45</v>
      </c>
      <c r="BE10" s="106">
        <f t="shared" si="21"/>
        <v>45</v>
      </c>
      <c r="BF10" s="416">
        <v>0</v>
      </c>
      <c r="BG10" s="107">
        <f t="shared" si="22"/>
        <v>140</v>
      </c>
      <c r="BH10" s="43"/>
      <c r="BI10" s="43"/>
      <c r="BJ10" s="43"/>
      <c r="BK10" s="43"/>
    </row>
    <row r="11" spans="2:63" ht="16.5" customHeight="1" x14ac:dyDescent="0.25">
      <c r="E11" s="60" t="s">
        <v>571</v>
      </c>
      <c r="F11" s="75">
        <v>1</v>
      </c>
      <c r="G11" s="46" t="s">
        <v>47</v>
      </c>
      <c r="H11" s="55" t="s">
        <v>303</v>
      </c>
      <c r="I11" s="442">
        <f>IFERROR(INDEX('3.4-3.8 Map'!$CQ$5:$CT$74,MATCH(H11,'3.4-3.8 Map'!AreaNames,0),MATCH($C$4,'3.4-3.8 Map'!$CQ$4:$CT$4,0)),0)</f>
        <v>0</v>
      </c>
      <c r="J11" s="441">
        <f t="shared" si="0"/>
        <v>1</v>
      </c>
      <c r="K11" s="57">
        <f>SUMIFS('Sub-Areas'!$D:$D,'Sub-Areas'!$B:$B,H11)</f>
        <v>3187057</v>
      </c>
      <c r="L11" s="123">
        <f t="shared" si="1"/>
        <v>0.63572672418092058</v>
      </c>
      <c r="M11" s="124">
        <f t="shared" si="2"/>
        <v>1826193</v>
      </c>
      <c r="N11" s="124">
        <f t="shared" si="3"/>
        <v>5013250</v>
      </c>
      <c r="O11" s="123">
        <f t="shared" si="4"/>
        <v>1</v>
      </c>
      <c r="P11" s="118" t="str">
        <f t="shared" si="5"/>
        <v>Significant</v>
      </c>
      <c r="Q11" s="125">
        <f t="shared" si="6"/>
        <v>0</v>
      </c>
      <c r="S11" s="93" t="s">
        <v>580</v>
      </c>
      <c r="T11" s="73" t="s">
        <v>574</v>
      </c>
      <c r="U11" s="95" t="s">
        <v>160</v>
      </c>
      <c r="V11" s="136">
        <f>SUMIFS(Products!$H:$H,Products!$B:$B,'New Licensee'!U11)</f>
        <v>2419254</v>
      </c>
      <c r="W11" s="137">
        <f t="shared" si="7"/>
        <v>0</v>
      </c>
      <c r="X11" s="95" t="s">
        <v>178</v>
      </c>
      <c r="Y11" s="106">
        <f t="shared" si="8"/>
        <v>140</v>
      </c>
      <c r="Z11" s="106">
        <v>50</v>
      </c>
      <c r="AA11" s="106">
        <f t="shared" si="19"/>
        <v>50</v>
      </c>
      <c r="AB11" s="416">
        <v>0</v>
      </c>
      <c r="AC11" s="107">
        <f t="shared" si="20"/>
        <v>140</v>
      </c>
      <c r="AE11" s="61" t="s">
        <v>573</v>
      </c>
      <c r="AF11" s="153">
        <v>1</v>
      </c>
      <c r="AG11" s="47" t="s">
        <v>100</v>
      </c>
      <c r="AH11" s="154" t="s">
        <v>101</v>
      </c>
      <c r="AI11" s="158">
        <f>IFERROR(INDEX('3.4-3.8 Map'!$CQ$5:$CT$74,MATCH(AH11,'3.4-3.8 Map'!AreaNames,0),MATCH($C$4,'3.4-3.8 Map'!$CQ$4:$CT$4,0)),0)</f>
        <v>0</v>
      </c>
      <c r="AJ11" s="155" t="s">
        <v>172</v>
      </c>
      <c r="AK11" s="156" t="s">
        <v>398</v>
      </c>
      <c r="AL11" s="157">
        <f t="shared" si="9"/>
        <v>0</v>
      </c>
      <c r="AM11" s="448">
        <f t="shared" si="10"/>
        <v>0</v>
      </c>
      <c r="AN11" s="449">
        <f t="shared" si="11"/>
        <v>1</v>
      </c>
      <c r="AO11" s="453">
        <f>SUMIFS('Sub-Areas'!$D:$D,'Sub-Areas'!$B:$B,AH11)</f>
        <v>166383</v>
      </c>
      <c r="AP11" s="159">
        <f t="shared" si="12"/>
        <v>1</v>
      </c>
      <c r="AQ11" s="161">
        <f t="shared" si="13"/>
        <v>0</v>
      </c>
      <c r="AR11" s="161">
        <f t="shared" si="14"/>
        <v>166383</v>
      </c>
      <c r="AS11" s="435">
        <f t="shared" si="15"/>
        <v>1</v>
      </c>
      <c r="AT11" s="160" t="str">
        <f t="shared" si="16"/>
        <v>Significant</v>
      </c>
      <c r="AU11" s="162">
        <f t="shared" si="17"/>
        <v>0</v>
      </c>
      <c r="AW11" s="93" t="s">
        <v>573</v>
      </c>
      <c r="AX11" s="73" t="s">
        <v>574</v>
      </c>
      <c r="AY11" s="95" t="s">
        <v>73</v>
      </c>
      <c r="AZ11" s="94">
        <f>SUMIFS(Products!$H:$H,Products!$B:$B,'New Licensee'!AY11)</f>
        <v>120000</v>
      </c>
      <c r="BA11" s="106">
        <f>SUMIFS($AU:$AU,$AG:$AG,'New Licensee'!AY11)</f>
        <v>0</v>
      </c>
      <c r="BB11" s="97" t="s">
        <v>87</v>
      </c>
      <c r="BC11" s="106">
        <f t="shared" si="18"/>
        <v>140</v>
      </c>
      <c r="BD11" s="106">
        <f>_xlfn.XLOOKUP(AY11,Products!$B:$B,Products!$E:$E)</f>
        <v>25</v>
      </c>
      <c r="BE11" s="106">
        <f t="shared" si="21"/>
        <v>25</v>
      </c>
      <c r="BF11" s="416">
        <v>0</v>
      </c>
      <c r="BG11" s="107">
        <f t="shared" si="22"/>
        <v>140</v>
      </c>
      <c r="BH11" s="43"/>
      <c r="BI11" s="43"/>
      <c r="BJ11" s="43"/>
      <c r="BK11" s="43"/>
    </row>
    <row r="12" spans="2:63" ht="16.5" customHeight="1" x14ac:dyDescent="0.25">
      <c r="E12" s="60" t="s">
        <v>571</v>
      </c>
      <c r="F12" s="75">
        <v>1</v>
      </c>
      <c r="G12" s="46" t="s">
        <v>47</v>
      </c>
      <c r="H12" s="55" t="s">
        <v>305</v>
      </c>
      <c r="I12" s="442">
        <f>IFERROR(INDEX('3.4-3.8 Map'!$CQ$5:$CT$74,MATCH(H12,'3.4-3.8 Map'!AreaNames,0),MATCH($C$4,'3.4-3.8 Map'!$CQ$4:$CT$4,0)),0)</f>
        <v>0</v>
      </c>
      <c r="J12" s="441">
        <f t="shared" si="0"/>
        <v>2</v>
      </c>
      <c r="K12" s="57">
        <f>SUMIFS('Sub-Areas'!$D:$D,'Sub-Areas'!$B:$B,H12)</f>
        <v>1820925</v>
      </c>
      <c r="L12" s="123">
        <f t="shared" si="1"/>
        <v>0.36322246047972873</v>
      </c>
      <c r="M12" s="124">
        <f t="shared" si="2"/>
        <v>3192325</v>
      </c>
      <c r="N12" s="124">
        <f t="shared" si="3"/>
        <v>5013250</v>
      </c>
      <c r="O12" s="123">
        <f t="shared" si="4"/>
        <v>1</v>
      </c>
      <c r="P12" s="118" t="str">
        <f t="shared" si="5"/>
        <v>Significant</v>
      </c>
      <c r="Q12" s="125" t="str">
        <f t="shared" si="6"/>
        <v>-</v>
      </c>
      <c r="S12" s="93" t="s">
        <v>581</v>
      </c>
      <c r="T12" s="73" t="s">
        <v>574</v>
      </c>
      <c r="U12" s="97" t="s">
        <v>178</v>
      </c>
      <c r="V12" s="136">
        <f>SUMIFS(Products!$H:$H,Products!$B:$B,'New Licensee'!U12)</f>
        <v>1769954</v>
      </c>
      <c r="W12" s="137">
        <f t="shared" si="7"/>
        <v>0</v>
      </c>
      <c r="X12" s="97" t="s">
        <v>160</v>
      </c>
      <c r="Y12" s="106">
        <f t="shared" si="8"/>
        <v>140</v>
      </c>
      <c r="Z12" s="106">
        <v>50</v>
      </c>
      <c r="AA12" s="106">
        <f t="shared" si="19"/>
        <v>50</v>
      </c>
      <c r="AB12" s="416">
        <v>0</v>
      </c>
      <c r="AC12" s="107">
        <f t="shared" si="20"/>
        <v>140</v>
      </c>
      <c r="AE12" s="60" t="s">
        <v>573</v>
      </c>
      <c r="AF12" s="75">
        <v>1</v>
      </c>
      <c r="AG12" s="46" t="s">
        <v>103</v>
      </c>
      <c r="AH12" s="131" t="s">
        <v>349</v>
      </c>
      <c r="AI12" s="135">
        <f>IFERROR(INDEX('3.4-3.8 Map'!$CQ$5:$CT$74,MATCH(AH12,'3.4-3.8 Map'!AreaNames,0),MATCH($C$4,'3.4-3.8 Map'!$CQ$4:$CT$4,0)),0)</f>
        <v>0</v>
      </c>
      <c r="AJ12" s="133" t="s">
        <v>163</v>
      </c>
      <c r="AK12" s="78" t="s">
        <v>398</v>
      </c>
      <c r="AL12" s="134">
        <f t="shared" si="9"/>
        <v>0</v>
      </c>
      <c r="AM12" s="446">
        <f t="shared" si="10"/>
        <v>0</v>
      </c>
      <c r="AN12" s="441">
        <f t="shared" si="11"/>
        <v>1</v>
      </c>
      <c r="AO12" s="454">
        <f>SUMIFS('Sub-Areas'!$D:$D,'Sub-Areas'!$B:$B,AH12)</f>
        <v>356235</v>
      </c>
      <c r="AP12" s="123">
        <f t="shared" si="12"/>
        <v>0.96008311637910126</v>
      </c>
      <c r="AQ12" s="124">
        <f t="shared" si="13"/>
        <v>14811</v>
      </c>
      <c r="AR12" s="124">
        <f t="shared" si="14"/>
        <v>371046</v>
      </c>
      <c r="AS12" s="433">
        <f t="shared" si="15"/>
        <v>1</v>
      </c>
      <c r="AT12" s="118" t="str">
        <f t="shared" si="16"/>
        <v>Significant</v>
      </c>
      <c r="AU12" s="125">
        <f t="shared" si="17"/>
        <v>0</v>
      </c>
      <c r="AW12" s="70" t="s">
        <v>576</v>
      </c>
      <c r="AX12" s="73" t="s">
        <v>574</v>
      </c>
      <c r="AY12" s="95" t="s">
        <v>87</v>
      </c>
      <c r="AZ12" s="94">
        <f>SUMIFS(Products!$H:$H,Products!$B:$B,'New Licensee'!AY12)</f>
        <v>120000</v>
      </c>
      <c r="BA12" s="106">
        <f>SUMIFS($AU:$AU,$AG:$AG,'New Licensee'!AY12)</f>
        <v>0</v>
      </c>
      <c r="BB12" s="95" t="s">
        <v>73</v>
      </c>
      <c r="BC12" s="106">
        <f t="shared" si="18"/>
        <v>140</v>
      </c>
      <c r="BD12" s="106">
        <f>_xlfn.XLOOKUP(AY12,Products!$B:$B,Products!$E:$E)</f>
        <v>45</v>
      </c>
      <c r="BE12" s="106">
        <f t="shared" si="21"/>
        <v>45</v>
      </c>
      <c r="BF12" s="416">
        <v>0</v>
      </c>
      <c r="BG12" s="107">
        <f t="shared" si="22"/>
        <v>140</v>
      </c>
      <c r="BH12" s="43"/>
      <c r="BI12" s="43"/>
      <c r="BJ12" s="43"/>
      <c r="BK12" s="43"/>
    </row>
    <row r="13" spans="2:63" ht="16.5" customHeight="1" x14ac:dyDescent="0.25">
      <c r="E13" s="60" t="s">
        <v>571</v>
      </c>
      <c r="F13" s="75">
        <v>1</v>
      </c>
      <c r="G13" s="46" t="s">
        <v>47</v>
      </c>
      <c r="H13" s="55" t="s">
        <v>363</v>
      </c>
      <c r="I13" s="442">
        <f>IFERROR(INDEX('3.4-3.8 Map'!$CQ$5:$CT$74,MATCH(H13,'3.4-3.8 Map'!AreaNames,0),MATCH($C$4,'3.4-3.8 Map'!$CQ$4:$CT$4,0)),0)</f>
        <v>0</v>
      </c>
      <c r="J13" s="441">
        <f t="shared" si="0"/>
        <v>3</v>
      </c>
      <c r="K13" s="57">
        <f>SUMIFS('Sub-Areas'!$D:$D,'Sub-Areas'!$B:$B,H13)</f>
        <v>5268</v>
      </c>
      <c r="L13" s="123">
        <f t="shared" si="1"/>
        <v>1.0508153393507206E-3</v>
      </c>
      <c r="M13" s="124">
        <f t="shared" si="2"/>
        <v>5007982</v>
      </c>
      <c r="N13" s="124">
        <f t="shared" si="3"/>
        <v>5013250</v>
      </c>
      <c r="O13" s="123">
        <f t="shared" si="4"/>
        <v>1</v>
      </c>
      <c r="P13" s="118" t="str">
        <f t="shared" si="5"/>
        <v>Significant</v>
      </c>
      <c r="Q13" s="125" t="str">
        <f t="shared" si="6"/>
        <v>-</v>
      </c>
      <c r="S13" s="93" t="s">
        <v>580</v>
      </c>
      <c r="T13" s="73" t="s">
        <v>574</v>
      </c>
      <c r="U13" s="95" t="s">
        <v>163</v>
      </c>
      <c r="V13" s="136">
        <f>SUMIFS(Products!$H:$H,Products!$B:$B,'New Licensee'!U13)</f>
        <v>1555301</v>
      </c>
      <c r="W13" s="137">
        <f t="shared" si="7"/>
        <v>0</v>
      </c>
      <c r="X13" s="95" t="s">
        <v>182</v>
      </c>
      <c r="Y13" s="106">
        <f t="shared" si="8"/>
        <v>140</v>
      </c>
      <c r="Z13" s="106">
        <v>50</v>
      </c>
      <c r="AA13" s="106">
        <f t="shared" si="19"/>
        <v>50</v>
      </c>
      <c r="AB13" s="416">
        <v>0</v>
      </c>
      <c r="AC13" s="107">
        <f t="shared" si="20"/>
        <v>140</v>
      </c>
      <c r="AE13" s="60" t="s">
        <v>573</v>
      </c>
      <c r="AF13" s="75">
        <v>1</v>
      </c>
      <c r="AG13" s="46" t="s">
        <v>103</v>
      </c>
      <c r="AH13" s="131" t="s">
        <v>344</v>
      </c>
      <c r="AI13" s="135">
        <f>IFERROR(INDEX('3.4-3.8 Map'!$CQ$5:$CT$74,MATCH(AH13,'3.4-3.8 Map'!AreaNames,0),MATCH($C$4,'3.4-3.8 Map'!$CQ$4:$CT$4,0)),0)</f>
        <v>0</v>
      </c>
      <c r="AJ13" s="133" t="s">
        <v>163</v>
      </c>
      <c r="AK13" s="78" t="s">
        <v>182</v>
      </c>
      <c r="AL13" s="134">
        <f t="shared" si="9"/>
        <v>0</v>
      </c>
      <c r="AM13" s="446">
        <f t="shared" si="10"/>
        <v>0</v>
      </c>
      <c r="AN13" s="441">
        <f t="shared" si="11"/>
        <v>2</v>
      </c>
      <c r="AO13" s="454">
        <f>SUMIFS('Sub-Areas'!$D:$D,'Sub-Areas'!$B:$B,AH13)</f>
        <v>11877</v>
      </c>
      <c r="AP13" s="123">
        <f t="shared" si="12"/>
        <v>3.2009508255041154E-2</v>
      </c>
      <c r="AQ13" s="124">
        <f t="shared" si="13"/>
        <v>359169</v>
      </c>
      <c r="AR13" s="124">
        <f t="shared" si="14"/>
        <v>371046</v>
      </c>
      <c r="AS13" s="433">
        <f t="shared" si="15"/>
        <v>1</v>
      </c>
      <c r="AT13" s="118" t="str">
        <f t="shared" si="16"/>
        <v>Significant</v>
      </c>
      <c r="AU13" s="125" t="str">
        <f t="shared" si="17"/>
        <v>-</v>
      </c>
      <c r="AW13" s="70" t="s">
        <v>576</v>
      </c>
      <c r="AX13" s="73" t="s">
        <v>574</v>
      </c>
      <c r="AY13" s="95" t="s">
        <v>134</v>
      </c>
      <c r="AZ13" s="94">
        <f>SUMIFS(Products!$H:$H,Products!$B:$B,'New Licensee'!AY13)</f>
        <v>664868</v>
      </c>
      <c r="BA13" s="106">
        <f>SUMIFS($AU:$AU,$AG:$AG,'New Licensee'!AY13)</f>
        <v>0</v>
      </c>
      <c r="BB13" s="97" t="s">
        <v>398</v>
      </c>
      <c r="BC13" s="106">
        <f t="shared" si="18"/>
        <v>140</v>
      </c>
      <c r="BD13" s="106">
        <f>_xlfn.XLOOKUP(AY13,Products!$B:$B,Products!$E:$E)</f>
        <v>35</v>
      </c>
      <c r="BE13" s="106">
        <f t="shared" si="21"/>
        <v>35</v>
      </c>
      <c r="BF13" s="416">
        <v>0</v>
      </c>
      <c r="BG13" s="107">
        <f t="shared" si="22"/>
        <v>140</v>
      </c>
      <c r="BH13" s="43"/>
      <c r="BI13" s="43"/>
      <c r="BJ13" s="43"/>
      <c r="BK13" s="43"/>
    </row>
    <row r="14" spans="2:63" ht="16.5" customHeight="1" x14ac:dyDescent="0.25">
      <c r="E14" s="60" t="s">
        <v>571</v>
      </c>
      <c r="F14" s="75">
        <v>1</v>
      </c>
      <c r="G14" s="46" t="s">
        <v>50</v>
      </c>
      <c r="H14" s="55" t="s">
        <v>316</v>
      </c>
      <c r="I14" s="442">
        <f>IFERROR(INDEX('3.4-3.8 Map'!$CQ$5:$CT$74,MATCH(H14,'3.4-3.8 Map'!AreaNames,0),MATCH($C$4,'3.4-3.8 Map'!$CQ$4:$CT$4,0)),0)</f>
        <v>0</v>
      </c>
      <c r="J14" s="441">
        <f t="shared" si="0"/>
        <v>1</v>
      </c>
      <c r="K14" s="57">
        <f>SUMIFS('Sub-Areas'!$D:$D,'Sub-Areas'!$B:$B,H14)</f>
        <v>1225241</v>
      </c>
      <c r="L14" s="123">
        <f t="shared" si="1"/>
        <v>0.57494978977400701</v>
      </c>
      <c r="M14" s="124">
        <f t="shared" si="2"/>
        <v>905799</v>
      </c>
      <c r="N14" s="124">
        <f t="shared" si="3"/>
        <v>2131040</v>
      </c>
      <c r="O14" s="123">
        <f t="shared" si="4"/>
        <v>1</v>
      </c>
      <c r="P14" s="118" t="str">
        <f t="shared" si="5"/>
        <v>Significant</v>
      </c>
      <c r="Q14" s="125">
        <f t="shared" si="6"/>
        <v>0</v>
      </c>
      <c r="S14" s="93" t="s">
        <v>581</v>
      </c>
      <c r="T14" s="73" t="s">
        <v>574</v>
      </c>
      <c r="U14" s="97" t="s">
        <v>182</v>
      </c>
      <c r="V14" s="136">
        <f>SUMIFS(Products!$H:$H,Products!$B:$B,'New Licensee'!U14)</f>
        <v>1199066</v>
      </c>
      <c r="W14" s="137">
        <f t="shared" si="7"/>
        <v>0</v>
      </c>
      <c r="X14" s="97" t="s">
        <v>163</v>
      </c>
      <c r="Y14" s="106">
        <f t="shared" si="8"/>
        <v>140</v>
      </c>
      <c r="Z14" s="106">
        <v>50</v>
      </c>
      <c r="AA14" s="106">
        <f t="shared" si="19"/>
        <v>50</v>
      </c>
      <c r="AB14" s="416">
        <v>0</v>
      </c>
      <c r="AC14" s="107">
        <f t="shared" si="20"/>
        <v>140</v>
      </c>
      <c r="AE14" s="60" t="s">
        <v>573</v>
      </c>
      <c r="AF14" s="75">
        <v>1</v>
      </c>
      <c r="AG14" s="46" t="s">
        <v>103</v>
      </c>
      <c r="AH14" s="131" t="s">
        <v>404</v>
      </c>
      <c r="AI14" s="135">
        <f>IFERROR(INDEX('3.4-3.8 Map'!$CQ$5:$CT$74,MATCH(AH14,'3.4-3.8 Map'!AreaNames,0),MATCH($C$4,'3.4-3.8 Map'!$CQ$4:$CT$4,0)),0)</f>
        <v>0</v>
      </c>
      <c r="AJ14" s="133" t="s">
        <v>398</v>
      </c>
      <c r="AK14" s="78" t="s">
        <v>398</v>
      </c>
      <c r="AL14" s="134">
        <f t="shared" si="9"/>
        <v>0</v>
      </c>
      <c r="AM14" s="446">
        <f t="shared" si="10"/>
        <v>0</v>
      </c>
      <c r="AN14" s="441">
        <f t="shared" si="11"/>
        <v>3</v>
      </c>
      <c r="AO14" s="454">
        <f>SUMIFS('Sub-Areas'!$D:$D,'Sub-Areas'!$B:$B,AH14)</f>
        <v>2934</v>
      </c>
      <c r="AP14" s="123">
        <f t="shared" si="12"/>
        <v>7.9073753658576024E-3</v>
      </c>
      <c r="AQ14" s="124">
        <f t="shared" si="13"/>
        <v>368112</v>
      </c>
      <c r="AR14" s="124">
        <f t="shared" si="14"/>
        <v>371046</v>
      </c>
      <c r="AS14" s="433">
        <f t="shared" si="15"/>
        <v>1</v>
      </c>
      <c r="AT14" s="118" t="str">
        <f t="shared" si="16"/>
        <v>Significant</v>
      </c>
      <c r="AU14" s="125" t="str">
        <f t="shared" si="17"/>
        <v>-</v>
      </c>
      <c r="AW14" s="93" t="s">
        <v>573</v>
      </c>
      <c r="AX14" s="73" t="s">
        <v>574</v>
      </c>
      <c r="AY14" s="95" t="s">
        <v>94</v>
      </c>
      <c r="AZ14" s="94">
        <f>SUMIFS(Products!$H:$H,Products!$B:$B,'New Licensee'!AY14)</f>
        <v>599423</v>
      </c>
      <c r="BA14" s="106">
        <f>SUMIFS($AU:$AU,$AG:$AG,'New Licensee'!AY14)</f>
        <v>0</v>
      </c>
      <c r="BB14" s="97" t="s">
        <v>122</v>
      </c>
      <c r="BC14" s="106">
        <f t="shared" si="18"/>
        <v>140</v>
      </c>
      <c r="BD14" s="106">
        <f>_xlfn.XLOOKUP(AY14,Products!$B:$B,Products!$E:$E)</f>
        <v>40</v>
      </c>
      <c r="BE14" s="106">
        <f t="shared" si="21"/>
        <v>40</v>
      </c>
      <c r="BF14" s="416">
        <v>0</v>
      </c>
      <c r="BG14" s="107">
        <f t="shared" si="22"/>
        <v>140</v>
      </c>
      <c r="BH14" s="43"/>
      <c r="BI14" s="43"/>
      <c r="BJ14" s="43"/>
      <c r="BK14" s="43"/>
    </row>
    <row r="15" spans="2:63" ht="16.5" customHeight="1" x14ac:dyDescent="0.25">
      <c r="E15" s="60" t="s">
        <v>571</v>
      </c>
      <c r="F15" s="75">
        <v>1</v>
      </c>
      <c r="G15" s="46" t="s">
        <v>50</v>
      </c>
      <c r="H15" s="55" t="s">
        <v>318</v>
      </c>
      <c r="I15" s="442">
        <f>IFERROR(INDEX('3.4-3.8 Map'!$CQ$5:$CT$74,MATCH(H15,'3.4-3.8 Map'!AreaNames,0),MATCH($C$4,'3.4-3.8 Map'!$CQ$4:$CT$4,0)),0)</f>
        <v>0</v>
      </c>
      <c r="J15" s="441">
        <f t="shared" si="0"/>
        <v>2</v>
      </c>
      <c r="K15" s="57">
        <f>SUMIFS('Sub-Areas'!$D:$D,'Sub-Areas'!$B:$B,H15)</f>
        <v>905799</v>
      </c>
      <c r="L15" s="123">
        <f t="shared" si="1"/>
        <v>0.42505021022599293</v>
      </c>
      <c r="M15" s="124">
        <f t="shared" si="2"/>
        <v>1225241</v>
      </c>
      <c r="N15" s="124">
        <f t="shared" si="3"/>
        <v>2131040</v>
      </c>
      <c r="O15" s="123">
        <f t="shared" si="4"/>
        <v>1</v>
      </c>
      <c r="P15" s="118" t="str">
        <f t="shared" si="5"/>
        <v>Significant</v>
      </c>
      <c r="Q15" s="125" t="str">
        <f t="shared" si="6"/>
        <v>-</v>
      </c>
      <c r="S15" s="93" t="s">
        <v>580</v>
      </c>
      <c r="T15" s="73" t="s">
        <v>574</v>
      </c>
      <c r="U15" s="95" t="s">
        <v>172</v>
      </c>
      <c r="V15" s="136">
        <f>SUMIFS(Products!$H:$H,Products!$B:$B,'New Licensee'!U15)</f>
        <v>384305</v>
      </c>
      <c r="W15" s="137">
        <f t="shared" si="7"/>
        <v>0</v>
      </c>
      <c r="X15" s="95" t="s">
        <v>188</v>
      </c>
      <c r="Y15" s="106">
        <f t="shared" si="8"/>
        <v>140</v>
      </c>
      <c r="Z15" s="106">
        <v>50</v>
      </c>
      <c r="AA15" s="106">
        <f t="shared" si="19"/>
        <v>50</v>
      </c>
      <c r="AB15" s="416">
        <v>0</v>
      </c>
      <c r="AC15" s="107">
        <f t="shared" si="20"/>
        <v>140</v>
      </c>
      <c r="AE15" s="61" t="s">
        <v>573</v>
      </c>
      <c r="AF15" s="153">
        <v>1</v>
      </c>
      <c r="AG15" s="47" t="s">
        <v>106</v>
      </c>
      <c r="AH15" s="154" t="s">
        <v>245</v>
      </c>
      <c r="AI15" s="158">
        <f>IFERROR(INDEX('3.4-3.8 Map'!$CQ$5:$CT$74,MATCH(AH15,'3.4-3.8 Map'!AreaNames,0),MATCH($C$4,'3.4-3.8 Map'!$CQ$4:$CT$4,0)),0)</f>
        <v>0</v>
      </c>
      <c r="AJ15" s="155" t="s">
        <v>169</v>
      </c>
      <c r="AK15" s="156" t="s">
        <v>398</v>
      </c>
      <c r="AL15" s="157">
        <f t="shared" si="9"/>
        <v>0</v>
      </c>
      <c r="AM15" s="448">
        <f t="shared" si="10"/>
        <v>0</v>
      </c>
      <c r="AN15" s="449">
        <f t="shared" si="11"/>
        <v>1</v>
      </c>
      <c r="AO15" s="453">
        <f>SUMIFS('Sub-Areas'!$D:$D,'Sub-Areas'!$B:$B,AH15)</f>
        <v>132499</v>
      </c>
      <c r="AP15" s="159">
        <f t="shared" si="12"/>
        <v>1</v>
      </c>
      <c r="AQ15" s="161">
        <f t="shared" si="13"/>
        <v>0</v>
      </c>
      <c r="AR15" s="161">
        <f t="shared" si="14"/>
        <v>132499</v>
      </c>
      <c r="AS15" s="435">
        <f t="shared" si="15"/>
        <v>1</v>
      </c>
      <c r="AT15" s="160" t="str">
        <f t="shared" si="16"/>
        <v>Significant</v>
      </c>
      <c r="AU15" s="162">
        <f t="shared" si="17"/>
        <v>0</v>
      </c>
      <c r="AW15" s="70" t="s">
        <v>576</v>
      </c>
      <c r="AX15" s="73" t="s">
        <v>574</v>
      </c>
      <c r="AY15" s="95" t="s">
        <v>122</v>
      </c>
      <c r="AZ15" s="94">
        <f>SUMIFS(Products!$H:$H,Products!$B:$B,'New Licensee'!AY15)</f>
        <v>599423</v>
      </c>
      <c r="BA15" s="106">
        <f>SUMIFS($AU:$AU,$AG:$AG,'New Licensee'!AY15)</f>
        <v>0</v>
      </c>
      <c r="BB15" s="95" t="s">
        <v>94</v>
      </c>
      <c r="BC15" s="106">
        <f t="shared" si="18"/>
        <v>140</v>
      </c>
      <c r="BD15" s="106">
        <f>_xlfn.XLOOKUP(AY15,Products!$B:$B,Products!$E:$E)</f>
        <v>65</v>
      </c>
      <c r="BE15" s="106">
        <f t="shared" si="21"/>
        <v>65</v>
      </c>
      <c r="BF15" s="416">
        <v>0</v>
      </c>
      <c r="BG15" s="107">
        <f t="shared" si="22"/>
        <v>140</v>
      </c>
      <c r="BH15" s="43"/>
      <c r="BI15" s="43"/>
      <c r="BJ15" s="43"/>
      <c r="BK15" s="43"/>
    </row>
    <row r="16" spans="2:63" ht="16.5" customHeight="1" x14ac:dyDescent="0.25">
      <c r="E16" s="60" t="s">
        <v>571</v>
      </c>
      <c r="F16" s="75">
        <v>1</v>
      </c>
      <c r="G16" s="46" t="s">
        <v>53</v>
      </c>
      <c r="H16" s="55" t="s">
        <v>320</v>
      </c>
      <c r="I16" s="442">
        <f>IFERROR(INDEX('3.4-3.8 Map'!$CQ$5:$CT$74,MATCH(H16,'3.4-3.8 Map'!AreaNames,0),MATCH($C$4,'3.4-3.8 Map'!$CQ$4:$CT$4,0)),0)</f>
        <v>0</v>
      </c>
      <c r="J16" s="441">
        <f t="shared" si="0"/>
        <v>1</v>
      </c>
      <c r="K16" s="57">
        <f>SUMIFS('Sub-Areas'!$D:$D,'Sub-Areas'!$B:$B,H16)</f>
        <v>4050472</v>
      </c>
      <c r="L16" s="123">
        <f t="shared" si="1"/>
        <v>0.71420168256887984</v>
      </c>
      <c r="M16" s="124">
        <f t="shared" si="2"/>
        <v>1620856</v>
      </c>
      <c r="N16" s="124">
        <f t="shared" si="3"/>
        <v>5671328</v>
      </c>
      <c r="O16" s="123">
        <f t="shared" si="4"/>
        <v>1</v>
      </c>
      <c r="P16" s="118" t="str">
        <f t="shared" si="5"/>
        <v>Significant</v>
      </c>
      <c r="Q16" s="125">
        <f t="shared" si="6"/>
        <v>0</v>
      </c>
      <c r="S16" s="93" t="s">
        <v>581</v>
      </c>
      <c r="T16" s="73" t="s">
        <v>574</v>
      </c>
      <c r="U16" s="97" t="s">
        <v>188</v>
      </c>
      <c r="V16" s="136">
        <f>SUMIFS(Products!$H:$H,Products!$B:$B,'New Licensee'!U16)</f>
        <v>217922</v>
      </c>
      <c r="W16" s="137">
        <f t="shared" si="7"/>
        <v>0</v>
      </c>
      <c r="X16" s="97" t="s">
        <v>172</v>
      </c>
      <c r="Y16" s="106">
        <f t="shared" si="8"/>
        <v>140</v>
      </c>
      <c r="Z16" s="106">
        <v>50</v>
      </c>
      <c r="AA16" s="106">
        <f t="shared" si="19"/>
        <v>50</v>
      </c>
      <c r="AB16" s="416">
        <v>0</v>
      </c>
      <c r="AC16" s="107">
        <f t="shared" si="20"/>
        <v>140</v>
      </c>
      <c r="AE16" s="60" t="s">
        <v>573</v>
      </c>
      <c r="AF16" s="75">
        <v>1</v>
      </c>
      <c r="AG16" s="46" t="s">
        <v>109</v>
      </c>
      <c r="AH16" s="131" t="s">
        <v>249</v>
      </c>
      <c r="AI16" s="135">
        <f>IFERROR(INDEX('3.4-3.8 Map'!$CQ$5:$CT$74,MATCH(AH16,'3.4-3.8 Map'!AreaNames,0),MATCH($C$4,'3.4-3.8 Map'!$CQ$4:$CT$4,0)),0)</f>
        <v>0</v>
      </c>
      <c r="AJ16" s="133" t="s">
        <v>166</v>
      </c>
      <c r="AK16" s="78" t="s">
        <v>398</v>
      </c>
      <c r="AL16" s="134">
        <f t="shared" si="9"/>
        <v>0</v>
      </c>
      <c r="AM16" s="446">
        <f t="shared" si="10"/>
        <v>0</v>
      </c>
      <c r="AN16" s="441">
        <f t="shared" si="11"/>
        <v>1</v>
      </c>
      <c r="AO16" s="454">
        <f>SUMIFS('Sub-Areas'!$D:$D,'Sub-Areas'!$B:$B,AH16)</f>
        <v>369175</v>
      </c>
      <c r="AP16" s="123">
        <f t="shared" si="12"/>
        <v>1</v>
      </c>
      <c r="AQ16" s="124">
        <f t="shared" si="13"/>
        <v>0</v>
      </c>
      <c r="AR16" s="124">
        <f t="shared" si="14"/>
        <v>369175</v>
      </c>
      <c r="AS16" s="433">
        <f t="shared" si="15"/>
        <v>1</v>
      </c>
      <c r="AT16" s="118" t="str">
        <f t="shared" si="16"/>
        <v>Significant</v>
      </c>
      <c r="AU16" s="125">
        <f t="shared" si="17"/>
        <v>0</v>
      </c>
      <c r="AW16" s="93" t="s">
        <v>573</v>
      </c>
      <c r="AX16" s="73" t="s">
        <v>574</v>
      </c>
      <c r="AY16" s="95" t="s">
        <v>103</v>
      </c>
      <c r="AZ16" s="94">
        <f>SUMIFS(Products!$H:$H,Products!$B:$B,'New Licensee'!AY16)</f>
        <v>371046</v>
      </c>
      <c r="BA16" s="106">
        <f>SUMIFS($AU:$AU,$AG:$AG,'New Licensee'!AY16)</f>
        <v>0</v>
      </c>
      <c r="BB16" s="95" t="s">
        <v>124</v>
      </c>
      <c r="BC16" s="137">
        <f t="shared" si="18"/>
        <v>140</v>
      </c>
      <c r="BD16" s="106">
        <f>_xlfn.XLOOKUP(AY16,Products!$B:$B,Products!$E:$E)</f>
        <v>40</v>
      </c>
      <c r="BE16" s="106">
        <f t="shared" si="21"/>
        <v>40</v>
      </c>
      <c r="BF16" s="416">
        <v>0</v>
      </c>
      <c r="BG16" s="107">
        <f t="shared" si="22"/>
        <v>140</v>
      </c>
      <c r="BH16" s="43"/>
      <c r="BI16" s="43"/>
      <c r="BJ16" s="43"/>
      <c r="BK16" s="43"/>
    </row>
    <row r="17" spans="5:63" ht="16.5" customHeight="1" x14ac:dyDescent="0.25">
      <c r="E17" s="60" t="s">
        <v>571</v>
      </c>
      <c r="F17" s="75">
        <v>1</v>
      </c>
      <c r="G17" s="46" t="s">
        <v>53</v>
      </c>
      <c r="H17" s="55" t="s">
        <v>326</v>
      </c>
      <c r="I17" s="442">
        <f>IFERROR(INDEX('3.4-3.8 Map'!$CQ$5:$CT$74,MATCH(H17,'3.4-3.8 Map'!AreaNames,0),MATCH($C$4,'3.4-3.8 Map'!$CQ$4:$CT$4,0)),0)</f>
        <v>0</v>
      </c>
      <c r="J17" s="441">
        <f t="shared" si="0"/>
        <v>2</v>
      </c>
      <c r="K17" s="57">
        <f>SUMIFS('Sub-Areas'!$D:$D,'Sub-Areas'!$B:$B,H17)</f>
        <v>1437987</v>
      </c>
      <c r="L17" s="123">
        <f t="shared" si="1"/>
        <v>0.25355384135779135</v>
      </c>
      <c r="M17" s="124">
        <f t="shared" si="2"/>
        <v>4233341</v>
      </c>
      <c r="N17" s="124">
        <f t="shared" si="3"/>
        <v>5671328</v>
      </c>
      <c r="O17" s="123">
        <f t="shared" si="4"/>
        <v>1</v>
      </c>
      <c r="P17" s="118" t="str">
        <f t="shared" si="5"/>
        <v>Significant</v>
      </c>
      <c r="Q17" s="125" t="str">
        <f t="shared" si="6"/>
        <v>-</v>
      </c>
      <c r="S17" s="93" t="s">
        <v>580</v>
      </c>
      <c r="T17" s="73" t="s">
        <v>572</v>
      </c>
      <c r="U17" s="95" t="s">
        <v>169</v>
      </c>
      <c r="V17" s="136">
        <f>SUMIFS(Products!$H:$H,Products!$B:$B,'New Licensee'!U17)</f>
        <v>556247</v>
      </c>
      <c r="W17" s="137">
        <f t="shared" si="7"/>
        <v>0</v>
      </c>
      <c r="X17" s="95" t="s">
        <v>56</v>
      </c>
      <c r="Y17" s="106">
        <f t="shared" si="8"/>
        <v>140</v>
      </c>
      <c r="Z17" s="106">
        <v>50</v>
      </c>
      <c r="AA17" s="106">
        <f t="shared" si="19"/>
        <v>50</v>
      </c>
      <c r="AB17" s="416">
        <v>0</v>
      </c>
      <c r="AC17" s="107">
        <f t="shared" si="20"/>
        <v>140</v>
      </c>
      <c r="AE17" s="60" t="s">
        <v>573</v>
      </c>
      <c r="AF17" s="75">
        <v>1</v>
      </c>
      <c r="AG17" s="46" t="s">
        <v>112</v>
      </c>
      <c r="AH17" s="131" t="s">
        <v>253</v>
      </c>
      <c r="AI17" s="135">
        <f>IFERROR(INDEX('3.4-3.8 Map'!$CQ$5:$CT$74,MATCH(AH17,'3.4-3.8 Map'!AreaNames,0),MATCH($C$4,'3.4-3.8 Map'!$CQ$4:$CT$4,0)),0)</f>
        <v>0</v>
      </c>
      <c r="AJ17" s="133" t="s">
        <v>175</v>
      </c>
      <c r="AK17" s="78" t="s">
        <v>398</v>
      </c>
      <c r="AL17" s="134">
        <f t="shared" si="9"/>
        <v>0</v>
      </c>
      <c r="AM17" s="446">
        <f t="shared" si="10"/>
        <v>0</v>
      </c>
      <c r="AN17" s="441">
        <f t="shared" si="11"/>
        <v>1</v>
      </c>
      <c r="AO17" s="454">
        <f>SUMIFS('Sub-Areas'!$D:$D,'Sub-Areas'!$B:$B,AH17)</f>
        <v>90436</v>
      </c>
      <c r="AP17" s="123">
        <f t="shared" si="12"/>
        <v>1</v>
      </c>
      <c r="AQ17" s="124">
        <f t="shared" si="13"/>
        <v>0</v>
      </c>
      <c r="AR17" s="124">
        <f t="shared" si="14"/>
        <v>90436</v>
      </c>
      <c r="AS17" s="433">
        <f t="shared" si="15"/>
        <v>1</v>
      </c>
      <c r="AT17" s="118" t="str">
        <f t="shared" si="16"/>
        <v>Significant</v>
      </c>
      <c r="AU17" s="125">
        <f t="shared" si="17"/>
        <v>0</v>
      </c>
      <c r="AW17" s="70" t="s">
        <v>576</v>
      </c>
      <c r="AX17" s="73" t="s">
        <v>574</v>
      </c>
      <c r="AY17" s="95" t="s">
        <v>124</v>
      </c>
      <c r="AZ17" s="94">
        <f>SUMIFS(Products!$H:$H,Products!$B:$B,'New Licensee'!AY17)</f>
        <v>371046</v>
      </c>
      <c r="BA17" s="106">
        <f>SUMIFS($AU:$AU,$AG:$AG,'New Licensee'!AY17)</f>
        <v>0</v>
      </c>
      <c r="BB17" s="95" t="s">
        <v>103</v>
      </c>
      <c r="BC17" s="137">
        <f t="shared" si="18"/>
        <v>140</v>
      </c>
      <c r="BD17" s="106">
        <f>_xlfn.XLOOKUP(AY17,Products!$B:$B,Products!$E:$E)</f>
        <v>65</v>
      </c>
      <c r="BE17" s="106">
        <f t="shared" si="21"/>
        <v>65</v>
      </c>
      <c r="BF17" s="416">
        <v>0</v>
      </c>
      <c r="BG17" s="107">
        <f t="shared" si="22"/>
        <v>140</v>
      </c>
      <c r="BH17" s="43"/>
      <c r="BI17" s="43"/>
      <c r="BJ17" s="43"/>
      <c r="BK17" s="43"/>
    </row>
    <row r="18" spans="5:63" ht="16.5" customHeight="1" x14ac:dyDescent="0.25">
      <c r="E18" s="60" t="s">
        <v>571</v>
      </c>
      <c r="F18" s="75">
        <v>1</v>
      </c>
      <c r="G18" s="46" t="s">
        <v>53</v>
      </c>
      <c r="H18" s="55" t="s">
        <v>324</v>
      </c>
      <c r="I18" s="442">
        <f>IFERROR(INDEX('3.4-3.8 Map'!$CQ$5:$CT$74,MATCH(H18,'3.4-3.8 Map'!AreaNames,0),MATCH($C$4,'3.4-3.8 Map'!$CQ$4:$CT$4,0)),0)</f>
        <v>0</v>
      </c>
      <c r="J18" s="441">
        <f t="shared" si="0"/>
        <v>3</v>
      </c>
      <c r="K18" s="57">
        <f>SUMIFS('Sub-Areas'!$D:$D,'Sub-Areas'!$B:$B,H18)</f>
        <v>182869</v>
      </c>
      <c r="L18" s="123">
        <f t="shared" si="1"/>
        <v>3.2244476073328858E-2</v>
      </c>
      <c r="M18" s="124">
        <f t="shared" si="2"/>
        <v>5488459</v>
      </c>
      <c r="N18" s="124">
        <f t="shared" si="3"/>
        <v>5671328</v>
      </c>
      <c r="O18" s="123">
        <f t="shared" si="4"/>
        <v>1</v>
      </c>
      <c r="P18" s="118" t="str">
        <f t="shared" si="5"/>
        <v>Significant</v>
      </c>
      <c r="Q18" s="125" t="str">
        <f t="shared" si="6"/>
        <v>-</v>
      </c>
      <c r="S18" s="93" t="s">
        <v>581</v>
      </c>
      <c r="T18" s="73" t="s">
        <v>572</v>
      </c>
      <c r="U18" s="97" t="s">
        <v>56</v>
      </c>
      <c r="V18" s="136">
        <f>SUMIFS(Products!$H:$H,Products!$B:$B,'New Licensee'!U18)</f>
        <v>283263</v>
      </c>
      <c r="W18" s="137">
        <f t="shared" si="7"/>
        <v>0</v>
      </c>
      <c r="X18" s="97" t="s">
        <v>169</v>
      </c>
      <c r="Y18" s="106">
        <f t="shared" si="8"/>
        <v>140</v>
      </c>
      <c r="Z18" s="106">
        <v>50</v>
      </c>
      <c r="AA18" s="106">
        <f t="shared" si="19"/>
        <v>50</v>
      </c>
      <c r="AB18" s="416">
        <v>0</v>
      </c>
      <c r="AC18" s="107">
        <f t="shared" si="20"/>
        <v>140</v>
      </c>
      <c r="AE18" s="61" t="s">
        <v>573</v>
      </c>
      <c r="AF18" s="153">
        <v>1</v>
      </c>
      <c r="AG18" s="47" t="s">
        <v>115</v>
      </c>
      <c r="AH18" s="154" t="s">
        <v>90</v>
      </c>
      <c r="AI18" s="158">
        <f>IFERROR(INDEX('3.4-3.8 Map'!$CQ$5:$CT$74,MATCH(AH18,'3.4-3.8 Map'!AreaNames,0),MATCH($C$4,'3.4-3.8 Map'!$CQ$4:$CT$4,0)),0)</f>
        <v>0</v>
      </c>
      <c r="AJ18" s="155" t="s">
        <v>157</v>
      </c>
      <c r="AK18" s="156" t="s">
        <v>398</v>
      </c>
      <c r="AL18" s="157">
        <f t="shared" si="9"/>
        <v>0</v>
      </c>
      <c r="AM18" s="448">
        <f t="shared" si="10"/>
        <v>0</v>
      </c>
      <c r="AN18" s="449">
        <f t="shared" si="11"/>
        <v>1</v>
      </c>
      <c r="AO18" s="453">
        <f>SUMIFS('Sub-Areas'!$D:$D,'Sub-Areas'!$B:$B,AH18)</f>
        <v>193137</v>
      </c>
      <c r="AP18" s="159">
        <f t="shared" si="12"/>
        <v>1</v>
      </c>
      <c r="AQ18" s="161">
        <f t="shared" si="13"/>
        <v>0</v>
      </c>
      <c r="AR18" s="161">
        <f t="shared" si="14"/>
        <v>193137</v>
      </c>
      <c r="AS18" s="435">
        <f t="shared" si="15"/>
        <v>1</v>
      </c>
      <c r="AT18" s="160" t="str">
        <f t="shared" si="16"/>
        <v>Significant</v>
      </c>
      <c r="AU18" s="162">
        <f t="shared" si="17"/>
        <v>0</v>
      </c>
      <c r="AW18" s="70" t="s">
        <v>576</v>
      </c>
      <c r="AX18" s="73" t="s">
        <v>574</v>
      </c>
      <c r="AY18" s="95" t="s">
        <v>138</v>
      </c>
      <c r="AZ18" s="94">
        <f>SUMIFS(Products!$H:$H,Products!$B:$B,'New Licensee'!AY18)</f>
        <v>655367</v>
      </c>
      <c r="BA18" s="106">
        <f>SUMIFS($AU:$AU,$AG:$AG,'New Licensee'!AY18)</f>
        <v>0</v>
      </c>
      <c r="BB18" s="95" t="s">
        <v>398</v>
      </c>
      <c r="BC18" s="106">
        <f t="shared" si="18"/>
        <v>140</v>
      </c>
      <c r="BD18" s="106">
        <f>_xlfn.XLOOKUP(AY18,Products!$B:$B,Products!$E:$E)</f>
        <v>35</v>
      </c>
      <c r="BE18" s="106">
        <f t="shared" si="21"/>
        <v>35</v>
      </c>
      <c r="BF18" s="416">
        <v>0</v>
      </c>
      <c r="BG18" s="107">
        <f t="shared" si="22"/>
        <v>140</v>
      </c>
      <c r="BH18" s="43"/>
      <c r="BI18" s="43"/>
      <c r="BJ18" s="43"/>
      <c r="BK18" s="43"/>
    </row>
    <row r="19" spans="5:63" ht="16.5" customHeight="1" x14ac:dyDescent="0.25">
      <c r="E19" s="60" t="s">
        <v>580</v>
      </c>
      <c r="F19" s="75">
        <v>2</v>
      </c>
      <c r="G19" s="46" t="s">
        <v>157</v>
      </c>
      <c r="H19" s="55" t="s">
        <v>356</v>
      </c>
      <c r="I19" s="442">
        <f>IFERROR(INDEX('3.4-3.8 Map'!$CQ$5:$CT$74,MATCH(H19,'3.4-3.8 Map'!AreaNames,0),MATCH($C$4,'3.4-3.8 Map'!$CQ$4:$CT$4,0)),0)</f>
        <v>0</v>
      </c>
      <c r="J19" s="441">
        <f t="shared" si="0"/>
        <v>1</v>
      </c>
      <c r="K19" s="57">
        <f>SUMIFS('Sub-Areas'!$D:$D,'Sub-Areas'!$B:$B,H19)</f>
        <v>324919</v>
      </c>
      <c r="L19" s="123">
        <f t="shared" si="1"/>
        <v>0.50923273192321672</v>
      </c>
      <c r="M19" s="124">
        <f t="shared" si="2"/>
        <v>313137</v>
      </c>
      <c r="N19" s="124">
        <f t="shared" si="3"/>
        <v>638056</v>
      </c>
      <c r="O19" s="123">
        <f t="shared" si="4"/>
        <v>1</v>
      </c>
      <c r="P19" s="118" t="str">
        <f t="shared" si="5"/>
        <v>Significant</v>
      </c>
      <c r="Q19" s="125">
        <f t="shared" si="6"/>
        <v>0</v>
      </c>
      <c r="S19" s="93" t="s">
        <v>580</v>
      </c>
      <c r="T19" s="73" t="s">
        <v>574</v>
      </c>
      <c r="U19" s="95" t="s">
        <v>166</v>
      </c>
      <c r="V19" s="136">
        <f>SUMIFS(Products!$H:$H,Products!$B:$B,'New Licensee'!U19)</f>
        <v>1603357</v>
      </c>
      <c r="W19" s="137">
        <f t="shared" si="7"/>
        <v>0</v>
      </c>
      <c r="X19" s="95" t="s">
        <v>185</v>
      </c>
      <c r="Y19" s="106">
        <f t="shared" si="8"/>
        <v>140</v>
      </c>
      <c r="Z19" s="106">
        <v>50</v>
      </c>
      <c r="AA19" s="106">
        <f t="shared" si="19"/>
        <v>50</v>
      </c>
      <c r="AB19" s="416">
        <v>0</v>
      </c>
      <c r="AC19" s="107">
        <f t="shared" si="20"/>
        <v>140</v>
      </c>
      <c r="AE19" s="127" t="s">
        <v>576</v>
      </c>
      <c r="AF19" s="118">
        <v>2</v>
      </c>
      <c r="AG19" s="46" t="s">
        <v>80</v>
      </c>
      <c r="AH19" s="131" t="s">
        <v>196</v>
      </c>
      <c r="AI19" s="135">
        <f>IFERROR(INDEX('3.4-3.8 Map'!$CQ$5:$CT$74,MATCH(AH19,'3.4-3.8 Map'!AreaNames,0),MATCH($C$4,'3.4-3.8 Map'!$CQ$4:$CT$4,0)),0)</f>
        <v>0</v>
      </c>
      <c r="AJ19" s="133" t="s">
        <v>166</v>
      </c>
      <c r="AK19" s="78" t="s">
        <v>398</v>
      </c>
      <c r="AL19" s="134">
        <f t="shared" si="9"/>
        <v>0</v>
      </c>
      <c r="AM19" s="446">
        <f t="shared" si="10"/>
        <v>0</v>
      </c>
      <c r="AN19" s="441">
        <f t="shared" si="11"/>
        <v>1</v>
      </c>
      <c r="AO19" s="454">
        <f>SUMIFS('Sub-Areas'!$D:$D,'Sub-Areas'!$B:$B,AH19)</f>
        <v>124113</v>
      </c>
      <c r="AP19" s="123">
        <f t="shared" si="12"/>
        <v>1</v>
      </c>
      <c r="AQ19" s="124">
        <f t="shared" si="13"/>
        <v>0</v>
      </c>
      <c r="AR19" s="124">
        <f t="shared" si="14"/>
        <v>124113</v>
      </c>
      <c r="AS19" s="433">
        <f t="shared" si="15"/>
        <v>1</v>
      </c>
      <c r="AT19" s="118" t="str">
        <f t="shared" si="16"/>
        <v>Significant</v>
      </c>
      <c r="AU19" s="125">
        <f t="shared" si="17"/>
        <v>0</v>
      </c>
      <c r="AW19" s="93" t="s">
        <v>573</v>
      </c>
      <c r="AX19" s="73" t="s">
        <v>574</v>
      </c>
      <c r="AY19" s="95" t="s">
        <v>60</v>
      </c>
      <c r="AZ19" s="94">
        <f>SUMIFS(Products!$H:$H,Products!$B:$B,'New Licensee'!AY19)</f>
        <v>124113</v>
      </c>
      <c r="BA19" s="106">
        <f>SUMIFS($AU:$AU,$AG:$AG,'New Licensee'!AY19)</f>
        <v>0</v>
      </c>
      <c r="BB19" s="95" t="s">
        <v>80</v>
      </c>
      <c r="BC19" s="106">
        <f t="shared" si="18"/>
        <v>140</v>
      </c>
      <c r="BD19" s="106">
        <f>_xlfn.XLOOKUP(AY19,Products!$B:$B,Products!$E:$E)</f>
        <v>25</v>
      </c>
      <c r="BE19" s="106">
        <f t="shared" si="21"/>
        <v>25</v>
      </c>
      <c r="BF19" s="416">
        <v>0</v>
      </c>
      <c r="BG19" s="107">
        <f t="shared" si="22"/>
        <v>140</v>
      </c>
      <c r="BH19" s="43"/>
      <c r="BI19" s="43"/>
      <c r="BJ19" s="43"/>
      <c r="BK19" s="43"/>
    </row>
    <row r="20" spans="5:63" ht="16.5" customHeight="1" x14ac:dyDescent="0.25">
      <c r="E20" s="60" t="s">
        <v>580</v>
      </c>
      <c r="F20" s="75">
        <v>2</v>
      </c>
      <c r="G20" s="46" t="s">
        <v>157</v>
      </c>
      <c r="H20" s="55" t="s">
        <v>90</v>
      </c>
      <c r="I20" s="440">
        <f>IFERROR(INDEX('3.4-3.8 Map'!$CQ$5:$CT$74,MATCH(H20,'3.4-3.8 Map'!AreaNames,0),MATCH($C$4,'3.4-3.8 Map'!$CQ$4:$CT$4,0)),0)</f>
        <v>0</v>
      </c>
      <c r="J20" s="441">
        <f t="shared" si="0"/>
        <v>2</v>
      </c>
      <c r="K20" s="57">
        <f>SUMIFS('Sub-Areas'!$D:$D,'Sub-Areas'!$B:$B,H20)</f>
        <v>193137</v>
      </c>
      <c r="L20" s="123">
        <f t="shared" si="1"/>
        <v>0.30269600160487481</v>
      </c>
      <c r="M20" s="124">
        <f t="shared" si="2"/>
        <v>444919</v>
      </c>
      <c r="N20" s="124">
        <f t="shared" si="3"/>
        <v>638056</v>
      </c>
      <c r="O20" s="123">
        <f t="shared" si="4"/>
        <v>1</v>
      </c>
      <c r="P20" s="118" t="str">
        <f t="shared" si="5"/>
        <v>Significant</v>
      </c>
      <c r="Q20" s="125" t="str">
        <f t="shared" si="6"/>
        <v>-</v>
      </c>
      <c r="S20" s="93" t="s">
        <v>581</v>
      </c>
      <c r="T20" s="73" t="s">
        <v>574</v>
      </c>
      <c r="U20" s="97" t="s">
        <v>185</v>
      </c>
      <c r="V20" s="136">
        <f>SUMIFS(Products!$H:$H,Products!$B:$B,'New Licensee'!U20)</f>
        <v>1109129</v>
      </c>
      <c r="W20" s="137">
        <f t="shared" si="7"/>
        <v>0</v>
      </c>
      <c r="X20" s="97" t="s">
        <v>166</v>
      </c>
      <c r="Y20" s="106">
        <f t="shared" si="8"/>
        <v>140</v>
      </c>
      <c r="Z20" s="106">
        <v>50</v>
      </c>
      <c r="AA20" s="106">
        <f t="shared" si="19"/>
        <v>50</v>
      </c>
      <c r="AB20" s="416">
        <v>0</v>
      </c>
      <c r="AC20" s="107">
        <f t="shared" si="20"/>
        <v>140</v>
      </c>
      <c r="AE20" s="163" t="s">
        <v>576</v>
      </c>
      <c r="AF20" s="160">
        <v>2</v>
      </c>
      <c r="AG20" s="47" t="s">
        <v>83</v>
      </c>
      <c r="AH20" s="154" t="s">
        <v>66</v>
      </c>
      <c r="AI20" s="158">
        <f>IFERROR(INDEX('3.4-3.8 Map'!$CQ$5:$CT$74,MATCH(AH20,'3.4-3.8 Map'!AreaNames,0),MATCH($C$4,'3.4-3.8 Map'!$CQ$4:$CT$4,0)),0)</f>
        <v>0</v>
      </c>
      <c r="AJ20" s="155" t="s">
        <v>153</v>
      </c>
      <c r="AK20" s="156" t="s">
        <v>398</v>
      </c>
      <c r="AL20" s="157">
        <f t="shared" si="9"/>
        <v>0</v>
      </c>
      <c r="AM20" s="448">
        <f t="shared" si="10"/>
        <v>0</v>
      </c>
      <c r="AN20" s="449">
        <f t="shared" si="11"/>
        <v>1</v>
      </c>
      <c r="AO20" s="453">
        <f>SUMIFS('Sub-Areas'!$D:$D,'Sub-Areas'!$B:$B,AH20)</f>
        <v>189926</v>
      </c>
      <c r="AP20" s="159">
        <f t="shared" si="12"/>
        <v>1</v>
      </c>
      <c r="AQ20" s="161">
        <f t="shared" si="13"/>
        <v>0</v>
      </c>
      <c r="AR20" s="161">
        <f t="shared" si="14"/>
        <v>189926</v>
      </c>
      <c r="AS20" s="435">
        <f t="shared" si="15"/>
        <v>1</v>
      </c>
      <c r="AT20" s="160" t="str">
        <f t="shared" si="16"/>
        <v>Significant</v>
      </c>
      <c r="AU20" s="162">
        <f t="shared" si="17"/>
        <v>0</v>
      </c>
      <c r="AW20" s="70" t="s">
        <v>576</v>
      </c>
      <c r="AX20" s="73" t="s">
        <v>574</v>
      </c>
      <c r="AY20" s="95" t="s">
        <v>80</v>
      </c>
      <c r="AZ20" s="94">
        <f>SUMIFS(Products!$H:$H,Products!$B:$B,'New Licensee'!AY20)</f>
        <v>124113</v>
      </c>
      <c r="BA20" s="106">
        <f>SUMIFS($AU:$AU,$AG:$AG,'New Licensee'!AY20)</f>
        <v>0</v>
      </c>
      <c r="BB20" s="95" t="s">
        <v>60</v>
      </c>
      <c r="BC20" s="106">
        <f t="shared" si="18"/>
        <v>140</v>
      </c>
      <c r="BD20" s="106">
        <f>_xlfn.XLOOKUP(AY20,Products!$B:$B,Products!$E:$E)</f>
        <v>45</v>
      </c>
      <c r="BE20" s="106">
        <f t="shared" si="21"/>
        <v>45</v>
      </c>
      <c r="BF20" s="416">
        <v>0</v>
      </c>
      <c r="BG20" s="107">
        <f t="shared" si="22"/>
        <v>140</v>
      </c>
      <c r="BH20" s="43"/>
      <c r="BI20" s="43"/>
      <c r="BJ20" s="43"/>
      <c r="BK20" s="43"/>
    </row>
    <row r="21" spans="5:63" ht="16.5" customHeight="1" x14ac:dyDescent="0.25">
      <c r="E21" s="60" t="s">
        <v>580</v>
      </c>
      <c r="F21" s="75">
        <v>2</v>
      </c>
      <c r="G21" s="46" t="s">
        <v>157</v>
      </c>
      <c r="H21" s="55" t="s">
        <v>74</v>
      </c>
      <c r="I21" s="442">
        <f>IFERROR(INDEX('3.4-3.8 Map'!$CQ$5:$CT$74,MATCH(H21,'3.4-3.8 Map'!AreaNames,0),MATCH($C$4,'3.4-3.8 Map'!$CQ$4:$CT$4,0)),0)</f>
        <v>0</v>
      </c>
      <c r="J21" s="441">
        <f t="shared" si="0"/>
        <v>3</v>
      </c>
      <c r="K21" s="57">
        <f>SUMIFS('Sub-Areas'!$D:$D,'Sub-Areas'!$B:$B,H21)</f>
        <v>120000</v>
      </c>
      <c r="L21" s="123">
        <f t="shared" si="1"/>
        <v>0.18807126647190842</v>
      </c>
      <c r="M21" s="124">
        <f t="shared" si="2"/>
        <v>518056</v>
      </c>
      <c r="N21" s="124">
        <f t="shared" si="3"/>
        <v>638056</v>
      </c>
      <c r="O21" s="123">
        <f t="shared" si="4"/>
        <v>1</v>
      </c>
      <c r="P21" s="118" t="str">
        <f t="shared" si="5"/>
        <v>Significant</v>
      </c>
      <c r="Q21" s="125" t="str">
        <f t="shared" si="6"/>
        <v>-</v>
      </c>
      <c r="S21" s="93" t="s">
        <v>580</v>
      </c>
      <c r="T21" s="73" t="s">
        <v>574</v>
      </c>
      <c r="U21" s="95" t="s">
        <v>175</v>
      </c>
      <c r="V21" s="136">
        <f>SUMIFS(Products!$H:$H,Products!$B:$B,'New Licensee'!U21)</f>
        <v>331911</v>
      </c>
      <c r="W21" s="137">
        <f t="shared" si="7"/>
        <v>0</v>
      </c>
      <c r="X21" s="95" t="s">
        <v>191</v>
      </c>
      <c r="Y21" s="106">
        <f t="shared" si="8"/>
        <v>140</v>
      </c>
      <c r="Z21" s="106">
        <v>50</v>
      </c>
      <c r="AA21" s="106">
        <f t="shared" si="19"/>
        <v>50</v>
      </c>
      <c r="AB21" s="416">
        <v>0</v>
      </c>
      <c r="AC21" s="107">
        <f t="shared" si="20"/>
        <v>140</v>
      </c>
      <c r="AE21" s="127" t="s">
        <v>576</v>
      </c>
      <c r="AF21" s="118">
        <v>2</v>
      </c>
      <c r="AG21" s="46" t="s">
        <v>92</v>
      </c>
      <c r="AH21" s="131" t="s">
        <v>58</v>
      </c>
      <c r="AI21" s="135">
        <f>IFERROR(INDEX('3.4-3.8 Map'!$CQ$5:$CT$74,MATCH(AH21,'3.4-3.8 Map'!AreaNames,0),MATCH($C$4,'3.4-3.8 Map'!$CQ$4:$CT$4,0)),0)</f>
        <v>0</v>
      </c>
      <c r="AJ21" s="133" t="s">
        <v>169</v>
      </c>
      <c r="AK21" s="78" t="s">
        <v>56</v>
      </c>
      <c r="AL21" s="134">
        <f t="shared" si="9"/>
        <v>0</v>
      </c>
      <c r="AM21" s="446">
        <f t="shared" si="10"/>
        <v>0</v>
      </c>
      <c r="AN21" s="441">
        <f t="shared" si="11"/>
        <v>1</v>
      </c>
      <c r="AO21" s="454">
        <f>SUMIFS('Sub-Areas'!$D:$D,'Sub-Areas'!$B:$B,AH21)</f>
        <v>283263</v>
      </c>
      <c r="AP21" s="123">
        <f t="shared" si="12"/>
        <v>1</v>
      </c>
      <c r="AQ21" s="124">
        <f t="shared" si="13"/>
        <v>0</v>
      </c>
      <c r="AR21" s="124">
        <f t="shared" si="14"/>
        <v>283263</v>
      </c>
      <c r="AS21" s="433">
        <f t="shared" si="15"/>
        <v>1</v>
      </c>
      <c r="AT21" s="118" t="str">
        <f t="shared" si="16"/>
        <v>Significant</v>
      </c>
      <c r="AU21" s="125">
        <f t="shared" si="17"/>
        <v>0</v>
      </c>
      <c r="AW21" s="93" t="s">
        <v>573</v>
      </c>
      <c r="AX21" s="73" t="s">
        <v>574</v>
      </c>
      <c r="AY21" s="95" t="s">
        <v>109</v>
      </c>
      <c r="AZ21" s="94">
        <f>SUMIFS(Products!$H:$H,Products!$B:$B,'New Licensee'!AY21)</f>
        <v>369175</v>
      </c>
      <c r="BA21" s="106">
        <f>SUMIFS($AU:$AU,$AG:$AG,'New Licensee'!AY21)</f>
        <v>0</v>
      </c>
      <c r="BB21" s="95" t="s">
        <v>126</v>
      </c>
      <c r="BC21" s="137">
        <f t="shared" si="18"/>
        <v>140</v>
      </c>
      <c r="BD21" s="106">
        <f>_xlfn.XLOOKUP(AY21,Products!$B:$B,Products!$E:$E)</f>
        <v>40</v>
      </c>
      <c r="BE21" s="106">
        <f t="shared" si="21"/>
        <v>40</v>
      </c>
      <c r="BF21" s="416">
        <v>0</v>
      </c>
      <c r="BG21" s="107">
        <f t="shared" si="22"/>
        <v>140</v>
      </c>
      <c r="BH21" s="43"/>
      <c r="BI21" s="43"/>
      <c r="BJ21" s="43"/>
      <c r="BK21" s="43"/>
    </row>
    <row r="22" spans="5:63" ht="16.5" customHeight="1" thickBot="1" x14ac:dyDescent="0.3">
      <c r="E22" s="60" t="s">
        <v>580</v>
      </c>
      <c r="F22" s="75">
        <v>2</v>
      </c>
      <c r="G22" s="46" t="s">
        <v>160</v>
      </c>
      <c r="H22" s="55" t="s">
        <v>212</v>
      </c>
      <c r="I22" s="442">
        <f>IFERROR(INDEX('3.4-3.8 Map'!$CQ$5:$CT$74,MATCH(H22,'3.4-3.8 Map'!AreaNames,0),MATCH($C$4,'3.4-3.8 Map'!$CQ$4:$CT$4,0)),0)</f>
        <v>0</v>
      </c>
      <c r="J22" s="441">
        <f t="shared" si="0"/>
        <v>1</v>
      </c>
      <c r="K22" s="57">
        <f>SUMIFS('Sub-Areas'!$D:$D,'Sub-Areas'!$B:$B,H22)</f>
        <v>664868</v>
      </c>
      <c r="L22" s="123">
        <f t="shared" si="1"/>
        <v>0.27482356131270219</v>
      </c>
      <c r="M22" s="124">
        <f t="shared" si="2"/>
        <v>1754386</v>
      </c>
      <c r="N22" s="124">
        <f t="shared" si="3"/>
        <v>2419254</v>
      </c>
      <c r="O22" s="123">
        <f t="shared" si="4"/>
        <v>1</v>
      </c>
      <c r="P22" s="118" t="str">
        <f t="shared" si="5"/>
        <v>Significant</v>
      </c>
      <c r="Q22" s="125">
        <f t="shared" si="6"/>
        <v>0</v>
      </c>
      <c r="S22" s="85" t="s">
        <v>581</v>
      </c>
      <c r="T22" s="109" t="s">
        <v>574</v>
      </c>
      <c r="U22" s="98" t="s">
        <v>191</v>
      </c>
      <c r="V22" s="110">
        <f>SUMIFS(Products!$H:$H,Products!$B:$B,'New Licensee'!U22)</f>
        <v>241475</v>
      </c>
      <c r="W22" s="111">
        <f t="shared" si="7"/>
        <v>0</v>
      </c>
      <c r="X22" s="98" t="s">
        <v>175</v>
      </c>
      <c r="Y22" s="112">
        <f t="shared" si="8"/>
        <v>140</v>
      </c>
      <c r="Z22" s="112">
        <v>50</v>
      </c>
      <c r="AA22" s="112">
        <f t="shared" si="19"/>
        <v>50</v>
      </c>
      <c r="AB22" s="417">
        <v>0</v>
      </c>
      <c r="AC22" s="113">
        <f t="shared" si="20"/>
        <v>140</v>
      </c>
      <c r="AE22" s="163" t="s">
        <v>576</v>
      </c>
      <c r="AF22" s="160">
        <v>2</v>
      </c>
      <c r="AG22" s="47" t="s">
        <v>85</v>
      </c>
      <c r="AH22" s="154" t="s">
        <v>71</v>
      </c>
      <c r="AI22" s="158">
        <f>IFERROR(INDEX('3.4-3.8 Map'!$CQ$5:$CT$74,MATCH(AH22,'3.4-3.8 Map'!AreaNames,0),MATCH($C$4,'3.4-3.8 Map'!$CQ$4:$CT$4,0)),0)</f>
        <v>0</v>
      </c>
      <c r="AJ22" s="155" t="s">
        <v>169</v>
      </c>
      <c r="AK22" s="156" t="s">
        <v>398</v>
      </c>
      <c r="AL22" s="157">
        <f t="shared" si="9"/>
        <v>0</v>
      </c>
      <c r="AM22" s="448">
        <f t="shared" si="10"/>
        <v>0</v>
      </c>
      <c r="AN22" s="449">
        <f t="shared" si="11"/>
        <v>1</v>
      </c>
      <c r="AO22" s="453">
        <f>SUMIFS('Sub-Areas'!$D:$D,'Sub-Areas'!$B:$B,AH22)</f>
        <v>139083</v>
      </c>
      <c r="AP22" s="159">
        <f t="shared" si="12"/>
        <v>1</v>
      </c>
      <c r="AQ22" s="161">
        <f t="shared" si="13"/>
        <v>0</v>
      </c>
      <c r="AR22" s="161">
        <f t="shared" si="14"/>
        <v>139083</v>
      </c>
      <c r="AS22" s="435">
        <f t="shared" si="15"/>
        <v>1</v>
      </c>
      <c r="AT22" s="160" t="str">
        <f t="shared" si="16"/>
        <v>Significant</v>
      </c>
      <c r="AU22" s="162">
        <f t="shared" si="17"/>
        <v>0</v>
      </c>
      <c r="AW22" s="70" t="s">
        <v>576</v>
      </c>
      <c r="AX22" s="73" t="s">
        <v>574</v>
      </c>
      <c r="AY22" s="95" t="s">
        <v>126</v>
      </c>
      <c r="AZ22" s="94">
        <f>SUMIFS(Products!$H:$H,Products!$B:$B,'New Licensee'!AY22)</f>
        <v>369175</v>
      </c>
      <c r="BA22" s="106">
        <f>SUMIFS($AU:$AU,$AG:$AG,'New Licensee'!AY22)</f>
        <v>0</v>
      </c>
      <c r="BB22" s="95" t="s">
        <v>109</v>
      </c>
      <c r="BC22" s="137">
        <f t="shared" si="18"/>
        <v>140</v>
      </c>
      <c r="BD22" s="106">
        <f>_xlfn.XLOOKUP(AY22,Products!$B:$B,Products!$E:$E)</f>
        <v>65</v>
      </c>
      <c r="BE22" s="106">
        <f t="shared" si="21"/>
        <v>65</v>
      </c>
      <c r="BF22" s="416">
        <v>0</v>
      </c>
      <c r="BG22" s="107">
        <f t="shared" si="22"/>
        <v>140</v>
      </c>
      <c r="BH22" s="43"/>
      <c r="BI22" s="43"/>
      <c r="BJ22" s="43"/>
      <c r="BK22" s="43"/>
    </row>
    <row r="23" spans="5:63" ht="16.5" customHeight="1" x14ac:dyDescent="0.25">
      <c r="E23" s="60" t="s">
        <v>580</v>
      </c>
      <c r="F23" s="75">
        <v>2</v>
      </c>
      <c r="G23" s="46" t="s">
        <v>160</v>
      </c>
      <c r="H23" s="55" t="s">
        <v>360</v>
      </c>
      <c r="I23" s="442">
        <f>IFERROR(INDEX('3.4-3.8 Map'!$CQ$5:$CT$74,MATCH(H23,'3.4-3.8 Map'!AreaNames,0),MATCH($C$4,'3.4-3.8 Map'!$CQ$4:$CT$4,0)),0)</f>
        <v>0</v>
      </c>
      <c r="J23" s="441">
        <f t="shared" si="0"/>
        <v>2</v>
      </c>
      <c r="K23" s="57">
        <f>SUMIFS('Sub-Areas'!$D:$D,'Sub-Areas'!$B:$B,H23)</f>
        <v>599423</v>
      </c>
      <c r="L23" s="123">
        <f t="shared" si="1"/>
        <v>0.24777183379669931</v>
      </c>
      <c r="M23" s="124">
        <f t="shared" si="2"/>
        <v>1819831</v>
      </c>
      <c r="N23" s="124">
        <f t="shared" si="3"/>
        <v>2419254</v>
      </c>
      <c r="O23" s="123">
        <f t="shared" si="4"/>
        <v>1</v>
      </c>
      <c r="P23" s="118" t="str">
        <f t="shared" si="5"/>
        <v>Significant</v>
      </c>
      <c r="Q23" s="125" t="str">
        <f t="shared" si="6"/>
        <v>-</v>
      </c>
      <c r="AE23" s="127" t="s">
        <v>576</v>
      </c>
      <c r="AF23" s="118">
        <v>2</v>
      </c>
      <c r="AG23" s="46" t="s">
        <v>138</v>
      </c>
      <c r="AH23" s="131" t="s">
        <v>347</v>
      </c>
      <c r="AI23" s="135">
        <f>IFERROR(INDEX('3.4-3.8 Map'!$CQ$5:$CT$74,MATCH(AH23,'3.4-3.8 Map'!AreaNames,0),MATCH($C$4,'3.4-3.8 Map'!$CQ$4:$CT$4,0)),0)</f>
        <v>0</v>
      </c>
      <c r="AJ23" s="133" t="s">
        <v>163</v>
      </c>
      <c r="AK23" s="78" t="s">
        <v>182</v>
      </c>
      <c r="AL23" s="134">
        <f t="shared" si="9"/>
        <v>0</v>
      </c>
      <c r="AM23" s="446">
        <f t="shared" si="10"/>
        <v>0</v>
      </c>
      <c r="AN23" s="441">
        <f t="shared" si="11"/>
        <v>1</v>
      </c>
      <c r="AO23" s="454">
        <f>SUMIFS('Sub-Areas'!$D:$D,'Sub-Areas'!$B:$B,AH23)</f>
        <v>598973</v>
      </c>
      <c r="AP23" s="123">
        <f t="shared" si="12"/>
        <v>0.9139505040687127</v>
      </c>
      <c r="AQ23" s="124">
        <f t="shared" si="13"/>
        <v>56394</v>
      </c>
      <c r="AR23" s="124">
        <f t="shared" si="14"/>
        <v>655367</v>
      </c>
      <c r="AS23" s="433">
        <f t="shared" si="15"/>
        <v>1</v>
      </c>
      <c r="AT23" s="118" t="str">
        <f t="shared" si="16"/>
        <v>Significant</v>
      </c>
      <c r="AU23" s="125">
        <f t="shared" si="17"/>
        <v>0</v>
      </c>
      <c r="AW23" s="70" t="s">
        <v>576</v>
      </c>
      <c r="AX23" s="73" t="s">
        <v>574</v>
      </c>
      <c r="AY23" s="95" t="s">
        <v>141</v>
      </c>
      <c r="AZ23" s="94">
        <f>SUMIFS(Products!$H:$H,Products!$B:$B,'New Licensee'!AY23)</f>
        <v>566982</v>
      </c>
      <c r="BA23" s="106">
        <f>SUMIFS($AU:$AU,$AG:$AG,'New Licensee'!AY23)</f>
        <v>0</v>
      </c>
      <c r="BB23" s="97" t="s">
        <v>398</v>
      </c>
      <c r="BC23" s="106">
        <f t="shared" si="18"/>
        <v>140</v>
      </c>
      <c r="BD23" s="106">
        <f>_xlfn.XLOOKUP(AY23,Products!$B:$B,Products!$E:$E)</f>
        <v>35</v>
      </c>
      <c r="BE23" s="106">
        <f t="shared" si="21"/>
        <v>35</v>
      </c>
      <c r="BF23" s="416">
        <v>0</v>
      </c>
      <c r="BG23" s="107">
        <f t="shared" si="22"/>
        <v>140</v>
      </c>
      <c r="BH23" s="43"/>
      <c r="BI23" s="43"/>
      <c r="BJ23" s="43"/>
      <c r="BK23" s="43"/>
    </row>
    <row r="24" spans="5:63" ht="16.5" customHeight="1" x14ac:dyDescent="0.25">
      <c r="E24" s="60" t="s">
        <v>580</v>
      </c>
      <c r="F24" s="75">
        <v>2</v>
      </c>
      <c r="G24" s="46" t="s">
        <v>160</v>
      </c>
      <c r="H24" s="55" t="s">
        <v>284</v>
      </c>
      <c r="I24" s="442">
        <f>IFERROR(INDEX('3.4-3.8 Map'!$CQ$5:$CT$74,MATCH(H24,'3.4-3.8 Map'!AreaNames,0),MATCH($C$4,'3.4-3.8 Map'!$CQ$4:$CT$4,0)),0)</f>
        <v>0</v>
      </c>
      <c r="J24" s="441">
        <f t="shared" si="0"/>
        <v>3</v>
      </c>
      <c r="K24" s="57">
        <f>SUMIFS('Sub-Areas'!$D:$D,'Sub-Areas'!$B:$B,H24)</f>
        <v>532579</v>
      </c>
      <c r="L24" s="123">
        <f t="shared" si="1"/>
        <v>0.22014182884475958</v>
      </c>
      <c r="M24" s="124">
        <f t="shared" si="2"/>
        <v>1886675</v>
      </c>
      <c r="N24" s="124">
        <f t="shared" si="3"/>
        <v>2419254</v>
      </c>
      <c r="O24" s="123">
        <f t="shared" si="4"/>
        <v>1</v>
      </c>
      <c r="P24" s="118" t="str">
        <f t="shared" si="5"/>
        <v>Significant</v>
      </c>
      <c r="Q24" s="125" t="str">
        <f t="shared" si="6"/>
        <v>-</v>
      </c>
      <c r="S24" s="76"/>
      <c r="T24" s="76"/>
      <c r="U24" s="76"/>
      <c r="V24" s="76"/>
      <c r="W24" s="76"/>
      <c r="X24" s="76"/>
      <c r="Y24" s="76"/>
      <c r="Z24" s="76"/>
      <c r="AA24" s="76"/>
      <c r="AB24" s="76"/>
      <c r="AC24" s="76"/>
      <c r="AE24" s="127" t="s">
        <v>576</v>
      </c>
      <c r="AF24" s="118">
        <v>2</v>
      </c>
      <c r="AG24" s="46" t="s">
        <v>138</v>
      </c>
      <c r="AH24" s="131" t="s">
        <v>339</v>
      </c>
      <c r="AI24" s="135">
        <f>IFERROR(INDEX('3.4-3.8 Map'!$CQ$5:$CT$74,MATCH(AH24,'3.4-3.8 Map'!AreaNames,0),MATCH($C$4,'3.4-3.8 Map'!$CQ$4:$CT$4,0)),0)</f>
        <v>0</v>
      </c>
      <c r="AJ24" s="133" t="s">
        <v>160</v>
      </c>
      <c r="AK24" s="78" t="s">
        <v>398</v>
      </c>
      <c r="AL24" s="134">
        <f t="shared" si="9"/>
        <v>0</v>
      </c>
      <c r="AM24" s="446">
        <f t="shared" si="10"/>
        <v>0</v>
      </c>
      <c r="AN24" s="441">
        <f t="shared" si="11"/>
        <v>2</v>
      </c>
      <c r="AO24" s="454">
        <f>SUMIFS('Sub-Areas'!$D:$D,'Sub-Areas'!$B:$B,AH24)</f>
        <v>48150</v>
      </c>
      <c r="AP24" s="123">
        <f t="shared" si="12"/>
        <v>7.3470284588635068E-2</v>
      </c>
      <c r="AQ24" s="124">
        <f t="shared" si="13"/>
        <v>607217</v>
      </c>
      <c r="AR24" s="124">
        <f t="shared" si="14"/>
        <v>655367</v>
      </c>
      <c r="AS24" s="433">
        <f t="shared" si="15"/>
        <v>1</v>
      </c>
      <c r="AT24" s="118" t="str">
        <f t="shared" si="16"/>
        <v>Significant</v>
      </c>
      <c r="AU24" s="125" t="str">
        <f t="shared" si="17"/>
        <v>-</v>
      </c>
      <c r="AW24" s="93" t="s">
        <v>573</v>
      </c>
      <c r="AX24" s="73" t="s">
        <v>572</v>
      </c>
      <c r="AY24" s="95" t="s">
        <v>68</v>
      </c>
      <c r="AZ24" s="94">
        <f>SUMIFS(Products!$H:$H,Products!$B:$B,'New Licensee'!AY24)</f>
        <v>283263</v>
      </c>
      <c r="BA24" s="106">
        <f>SUMIFS($AU:$AU,$AG:$AG,'New Licensee'!AY24)</f>
        <v>0</v>
      </c>
      <c r="BB24" s="95" t="s">
        <v>92</v>
      </c>
      <c r="BC24" s="106">
        <f t="shared" si="18"/>
        <v>140</v>
      </c>
      <c r="BD24" s="106">
        <f>_xlfn.XLOOKUP(AY24,Products!$B:$B,Products!$E:$E)</f>
        <v>25</v>
      </c>
      <c r="BE24" s="106">
        <f t="shared" si="21"/>
        <v>25</v>
      </c>
      <c r="BF24" s="416">
        <v>0</v>
      </c>
      <c r="BG24" s="107">
        <f t="shared" si="22"/>
        <v>140</v>
      </c>
      <c r="BH24" s="43"/>
      <c r="BI24" s="43"/>
      <c r="BJ24" s="43"/>
      <c r="BK24" s="43"/>
    </row>
    <row r="25" spans="5:63" ht="16.5" customHeight="1" x14ac:dyDescent="0.25">
      <c r="E25" s="60" t="s">
        <v>580</v>
      </c>
      <c r="F25" s="75">
        <v>2</v>
      </c>
      <c r="G25" s="46" t="s">
        <v>160</v>
      </c>
      <c r="H25" s="55" t="s">
        <v>278</v>
      </c>
      <c r="I25" s="440">
        <f>IFERROR(INDEX('3.4-3.8 Map'!$CQ$5:$CT$74,MATCH(H25,'3.4-3.8 Map'!AreaNames,0),MATCH($C$4,'3.4-3.8 Map'!$CQ$4:$CT$4,0)),0)</f>
        <v>0</v>
      </c>
      <c r="J25" s="441">
        <f t="shared" si="0"/>
        <v>4</v>
      </c>
      <c r="K25" s="57">
        <f>SUMIFS('Sub-Areas'!$D:$D,'Sub-Areas'!$B:$B,H25)</f>
        <v>334265</v>
      </c>
      <c r="L25" s="123">
        <f t="shared" si="1"/>
        <v>0.13816862553497897</v>
      </c>
      <c r="M25" s="124">
        <f t="shared" si="2"/>
        <v>2084989</v>
      </c>
      <c r="N25" s="124">
        <f t="shared" si="3"/>
        <v>2419254</v>
      </c>
      <c r="O25" s="123">
        <f t="shared" si="4"/>
        <v>1</v>
      </c>
      <c r="P25" s="118" t="str">
        <f t="shared" si="5"/>
        <v>Significant</v>
      </c>
      <c r="Q25" s="125" t="str">
        <f t="shared" si="6"/>
        <v>-</v>
      </c>
      <c r="S25" s="76"/>
      <c r="T25" s="76"/>
      <c r="U25" s="76"/>
      <c r="V25" s="76"/>
      <c r="W25" s="76"/>
      <c r="X25" s="76"/>
      <c r="Y25" s="76"/>
      <c r="Z25" s="76"/>
      <c r="AA25" s="76"/>
      <c r="AB25" s="76"/>
      <c r="AC25" s="76"/>
      <c r="AE25" s="127" t="s">
        <v>576</v>
      </c>
      <c r="AF25" s="118">
        <v>2</v>
      </c>
      <c r="AG25" s="46" t="s">
        <v>138</v>
      </c>
      <c r="AH25" s="131" t="s">
        <v>402</v>
      </c>
      <c r="AI25" s="135">
        <f>IFERROR(INDEX('3.4-3.8 Map'!$CQ$5:$CT$74,MATCH(AH25,'3.4-3.8 Map'!AreaNames,0),MATCH($C$4,'3.4-3.8 Map'!$CQ$4:$CT$4,0)),0)</f>
        <v>0</v>
      </c>
      <c r="AJ25" s="133" t="s">
        <v>398</v>
      </c>
      <c r="AK25" s="78" t="s">
        <v>398</v>
      </c>
      <c r="AL25" s="134">
        <f t="shared" si="9"/>
        <v>0</v>
      </c>
      <c r="AM25" s="446">
        <f t="shared" si="10"/>
        <v>0</v>
      </c>
      <c r="AN25" s="441">
        <f t="shared" si="11"/>
        <v>3</v>
      </c>
      <c r="AO25" s="454">
        <f>SUMIFS('Sub-Areas'!$D:$D,'Sub-Areas'!$B:$B,AH25)</f>
        <v>5416</v>
      </c>
      <c r="AP25" s="123">
        <f t="shared" si="12"/>
        <v>8.2640718864392011E-3</v>
      </c>
      <c r="AQ25" s="124">
        <f t="shared" si="13"/>
        <v>649951</v>
      </c>
      <c r="AR25" s="124">
        <f t="shared" si="14"/>
        <v>655367</v>
      </c>
      <c r="AS25" s="433">
        <f t="shared" si="15"/>
        <v>1</v>
      </c>
      <c r="AT25" s="118" t="str">
        <f t="shared" si="16"/>
        <v>Significant</v>
      </c>
      <c r="AU25" s="125" t="str">
        <f t="shared" si="17"/>
        <v>-</v>
      </c>
      <c r="AW25" s="70" t="s">
        <v>576</v>
      </c>
      <c r="AX25" s="73" t="s">
        <v>572</v>
      </c>
      <c r="AY25" s="95" t="s">
        <v>92</v>
      </c>
      <c r="AZ25" s="94">
        <f>SUMIFS(Products!$H:$H,Products!$B:$B,'New Licensee'!AY25)</f>
        <v>283263</v>
      </c>
      <c r="BA25" s="106">
        <f>SUMIFS($AU:$AU,$AG:$AG,'New Licensee'!AY25)</f>
        <v>0</v>
      </c>
      <c r="BB25" s="95" t="s">
        <v>68</v>
      </c>
      <c r="BC25" s="106">
        <f t="shared" si="18"/>
        <v>140</v>
      </c>
      <c r="BD25" s="106">
        <f>_xlfn.XLOOKUP(AY25,Products!$B:$B,Products!$E:$E)</f>
        <v>45</v>
      </c>
      <c r="BE25" s="106">
        <f t="shared" si="21"/>
        <v>45</v>
      </c>
      <c r="BF25" s="416">
        <v>0</v>
      </c>
      <c r="BG25" s="107">
        <f t="shared" si="22"/>
        <v>140</v>
      </c>
      <c r="BH25" s="43"/>
      <c r="BI25" s="43"/>
      <c r="BJ25" s="43"/>
      <c r="BK25" s="43"/>
    </row>
    <row r="26" spans="5:63" ht="16.5" customHeight="1" x14ac:dyDescent="0.25">
      <c r="E26" s="60" t="s">
        <v>580</v>
      </c>
      <c r="F26" s="75">
        <v>2</v>
      </c>
      <c r="G26" s="46" t="s">
        <v>160</v>
      </c>
      <c r="H26" s="55" t="s">
        <v>394</v>
      </c>
      <c r="I26" s="442">
        <f>IFERROR(INDEX('3.4-3.8 Map'!$CQ$5:$CT$74,MATCH(H26,'3.4-3.8 Map'!AreaNames,0),MATCH($C$4,'3.4-3.8 Map'!$CQ$4:$CT$4,0)),0)</f>
        <v>0</v>
      </c>
      <c r="J26" s="441">
        <f t="shared" si="0"/>
        <v>5</v>
      </c>
      <c r="K26" s="57">
        <f>SUMIFS('Sub-Areas'!$D:$D,'Sub-Areas'!$B:$B,H26)</f>
        <v>206333</v>
      </c>
      <c r="L26" s="123">
        <f t="shared" si="1"/>
        <v>8.5287861464732523E-2</v>
      </c>
      <c r="M26" s="124">
        <f t="shared" si="2"/>
        <v>2212921</v>
      </c>
      <c r="N26" s="124">
        <f t="shared" si="3"/>
        <v>2419254</v>
      </c>
      <c r="O26" s="123">
        <f t="shared" si="4"/>
        <v>1</v>
      </c>
      <c r="P26" s="118" t="str">
        <f t="shared" si="5"/>
        <v>Significant</v>
      </c>
      <c r="Q26" s="125" t="str">
        <f t="shared" si="6"/>
        <v>-</v>
      </c>
      <c r="S26" s="76"/>
      <c r="T26" s="76"/>
      <c r="U26" s="76"/>
      <c r="V26" s="76"/>
      <c r="W26" s="76"/>
      <c r="X26" s="76"/>
      <c r="Y26" s="76"/>
      <c r="Z26" s="76"/>
      <c r="AA26" s="76"/>
      <c r="AB26" s="76"/>
      <c r="AC26" s="76"/>
      <c r="AE26" s="127" t="s">
        <v>576</v>
      </c>
      <c r="AF26" s="118">
        <v>2</v>
      </c>
      <c r="AG26" s="46" t="s">
        <v>138</v>
      </c>
      <c r="AH26" s="131" t="s">
        <v>342</v>
      </c>
      <c r="AI26" s="135">
        <f>IFERROR(INDEX('3.4-3.8 Map'!$CQ$5:$CT$74,MATCH(AH26,'3.4-3.8 Map'!AreaNames,0),MATCH($C$4,'3.4-3.8 Map'!$CQ$4:$CT$4,0)),0)</f>
        <v>0</v>
      </c>
      <c r="AJ26" s="133" t="s">
        <v>160</v>
      </c>
      <c r="AK26" s="78" t="s">
        <v>398</v>
      </c>
      <c r="AL26" s="134">
        <f t="shared" si="9"/>
        <v>0</v>
      </c>
      <c r="AM26" s="446">
        <f t="shared" si="10"/>
        <v>0</v>
      </c>
      <c r="AN26" s="441">
        <f t="shared" si="11"/>
        <v>4</v>
      </c>
      <c r="AO26" s="454">
        <f>SUMIFS('Sub-Areas'!$D:$D,'Sub-Areas'!$B:$B,AH26)</f>
        <v>1727</v>
      </c>
      <c r="AP26" s="123">
        <f t="shared" si="12"/>
        <v>2.6351647244978768E-3</v>
      </c>
      <c r="AQ26" s="124">
        <f t="shared" si="13"/>
        <v>653640</v>
      </c>
      <c r="AR26" s="124">
        <f t="shared" si="14"/>
        <v>655367</v>
      </c>
      <c r="AS26" s="433">
        <f t="shared" si="15"/>
        <v>1</v>
      </c>
      <c r="AT26" s="118" t="str">
        <f t="shared" si="16"/>
        <v>Significant</v>
      </c>
      <c r="AU26" s="125" t="str">
        <f t="shared" si="17"/>
        <v>-</v>
      </c>
      <c r="AW26" s="93" t="s">
        <v>573</v>
      </c>
      <c r="AX26" s="73" t="s">
        <v>574</v>
      </c>
      <c r="AY26" s="95" t="s">
        <v>70</v>
      </c>
      <c r="AZ26" s="94">
        <f>SUMIFS(Products!$H:$H,Products!$B:$B,'New Licensee'!AY26)</f>
        <v>139083</v>
      </c>
      <c r="BA26" s="106">
        <f>SUMIFS($AU:$AU,$AG:$AG,'New Licensee'!AY26)</f>
        <v>0</v>
      </c>
      <c r="BB26" s="95" t="s">
        <v>85</v>
      </c>
      <c r="BC26" s="106">
        <f t="shared" si="18"/>
        <v>140</v>
      </c>
      <c r="BD26" s="106">
        <f>_xlfn.XLOOKUP(AY26,Products!$B:$B,Products!$E:$E)</f>
        <v>25</v>
      </c>
      <c r="BE26" s="106">
        <f t="shared" si="21"/>
        <v>25</v>
      </c>
      <c r="BF26" s="416">
        <v>0</v>
      </c>
      <c r="BG26" s="107">
        <f t="shared" si="22"/>
        <v>140</v>
      </c>
      <c r="BH26" s="43"/>
      <c r="BI26" s="43"/>
      <c r="BJ26" s="43"/>
      <c r="BK26" s="43"/>
    </row>
    <row r="27" spans="5:63" ht="16.5" customHeight="1" x14ac:dyDescent="0.25">
      <c r="E27" s="60" t="s">
        <v>580</v>
      </c>
      <c r="F27" s="75">
        <v>2</v>
      </c>
      <c r="G27" s="46" t="s">
        <v>160</v>
      </c>
      <c r="H27" s="55" t="s">
        <v>339</v>
      </c>
      <c r="I27" s="442">
        <f>IFERROR(INDEX('3.4-3.8 Map'!$CQ$5:$CT$74,MATCH(H27,'3.4-3.8 Map'!AreaNames,0),MATCH($C$4,'3.4-3.8 Map'!$CQ$4:$CT$4,0)),0)</f>
        <v>0</v>
      </c>
      <c r="J27" s="441">
        <f t="shared" si="0"/>
        <v>6</v>
      </c>
      <c r="K27" s="57">
        <f>SUMIFS('Sub-Areas'!$D:$D,'Sub-Areas'!$B:$B,H27)</f>
        <v>48150</v>
      </c>
      <c r="L27" s="123">
        <f t="shared" si="1"/>
        <v>1.9902829549935643E-2</v>
      </c>
      <c r="M27" s="124">
        <f t="shared" si="2"/>
        <v>2371104</v>
      </c>
      <c r="N27" s="124">
        <f t="shared" si="3"/>
        <v>2419254</v>
      </c>
      <c r="O27" s="123">
        <f t="shared" si="4"/>
        <v>1</v>
      </c>
      <c r="P27" s="118" t="str">
        <f t="shared" si="5"/>
        <v>Significant</v>
      </c>
      <c r="Q27" s="125" t="str">
        <f t="shared" si="6"/>
        <v>-</v>
      </c>
      <c r="AE27" s="127" t="s">
        <v>576</v>
      </c>
      <c r="AF27" s="118">
        <v>2</v>
      </c>
      <c r="AG27" s="46" t="s">
        <v>138</v>
      </c>
      <c r="AH27" s="131" t="s">
        <v>369</v>
      </c>
      <c r="AI27" s="135">
        <f>IFERROR(INDEX('3.4-3.8 Map'!$CQ$5:$CT$74,MATCH(AH27,'3.4-3.8 Map'!AreaNames,0),MATCH($C$4,'3.4-3.8 Map'!$CQ$4:$CT$4,0)),0)</f>
        <v>0</v>
      </c>
      <c r="AJ27" s="133" t="s">
        <v>166</v>
      </c>
      <c r="AK27" s="78" t="s">
        <v>398</v>
      </c>
      <c r="AL27" s="134">
        <f t="shared" si="9"/>
        <v>0</v>
      </c>
      <c r="AM27" s="446">
        <f t="shared" si="10"/>
        <v>0</v>
      </c>
      <c r="AN27" s="441">
        <f t="shared" si="11"/>
        <v>5</v>
      </c>
      <c r="AO27" s="454">
        <f>SUMIFS('Sub-Areas'!$D:$D,'Sub-Areas'!$B:$B,AH27)</f>
        <v>704</v>
      </c>
      <c r="AP27" s="123">
        <f t="shared" si="12"/>
        <v>1.0742072762284338E-3</v>
      </c>
      <c r="AQ27" s="124">
        <f t="shared" si="13"/>
        <v>654663</v>
      </c>
      <c r="AR27" s="124">
        <f t="shared" si="14"/>
        <v>655367</v>
      </c>
      <c r="AS27" s="433">
        <f t="shared" si="15"/>
        <v>1</v>
      </c>
      <c r="AT27" s="118" t="str">
        <f t="shared" si="16"/>
        <v>Significant</v>
      </c>
      <c r="AU27" s="125" t="str">
        <f t="shared" si="17"/>
        <v>-</v>
      </c>
      <c r="AW27" s="70" t="s">
        <v>576</v>
      </c>
      <c r="AX27" s="73" t="s">
        <v>574</v>
      </c>
      <c r="AY27" s="95" t="s">
        <v>85</v>
      </c>
      <c r="AZ27" s="94">
        <f>SUMIFS(Products!$H:$H,Products!$B:$B,'New Licensee'!AY27)</f>
        <v>139083</v>
      </c>
      <c r="BA27" s="106">
        <f>SUMIFS($AU:$AU,$AG:$AG,'New Licensee'!AY27)</f>
        <v>0</v>
      </c>
      <c r="BB27" s="95" t="s">
        <v>70</v>
      </c>
      <c r="BC27" s="106">
        <f t="shared" si="18"/>
        <v>140</v>
      </c>
      <c r="BD27" s="106">
        <f>_xlfn.XLOOKUP(AY27,Products!$B:$B,Products!$E:$E)</f>
        <v>45</v>
      </c>
      <c r="BE27" s="106">
        <f t="shared" si="21"/>
        <v>45</v>
      </c>
      <c r="BF27" s="416">
        <v>0</v>
      </c>
      <c r="BG27" s="107">
        <f t="shared" si="22"/>
        <v>140</v>
      </c>
      <c r="BH27" s="43"/>
      <c r="BI27" s="43"/>
      <c r="BJ27" s="43"/>
      <c r="BK27" s="43"/>
    </row>
    <row r="28" spans="5:63" ht="16.5" customHeight="1" x14ac:dyDescent="0.25">
      <c r="E28" s="60" t="s">
        <v>580</v>
      </c>
      <c r="F28" s="75">
        <v>2</v>
      </c>
      <c r="G28" s="46" t="s">
        <v>160</v>
      </c>
      <c r="H28" s="55" t="s">
        <v>282</v>
      </c>
      <c r="I28" s="442">
        <f>IFERROR(INDEX('3.4-3.8 Map'!$CQ$5:$CT$74,MATCH(H28,'3.4-3.8 Map'!AreaNames,0),MATCH($C$4,'3.4-3.8 Map'!$CQ$4:$CT$4,0)),0)</f>
        <v>0</v>
      </c>
      <c r="J28" s="441">
        <f t="shared" si="0"/>
        <v>7</v>
      </c>
      <c r="K28" s="57">
        <f>SUMIFS('Sub-Areas'!$D:$D,'Sub-Areas'!$B:$B,H28)</f>
        <v>31891</v>
      </c>
      <c r="L28" s="123">
        <f t="shared" si="1"/>
        <v>1.3182162765877414E-2</v>
      </c>
      <c r="M28" s="124">
        <f t="shared" si="2"/>
        <v>2387363</v>
      </c>
      <c r="N28" s="124">
        <f t="shared" si="3"/>
        <v>2419254</v>
      </c>
      <c r="O28" s="123">
        <f t="shared" si="4"/>
        <v>1</v>
      </c>
      <c r="P28" s="118" t="str">
        <f t="shared" si="5"/>
        <v>Significant</v>
      </c>
      <c r="Q28" s="125" t="str">
        <f t="shared" si="6"/>
        <v>-</v>
      </c>
      <c r="AE28" s="127" t="s">
        <v>576</v>
      </c>
      <c r="AF28" s="118">
        <v>2</v>
      </c>
      <c r="AG28" s="46" t="s">
        <v>138</v>
      </c>
      <c r="AH28" s="131" t="s">
        <v>372</v>
      </c>
      <c r="AI28" s="135">
        <f>IFERROR(INDEX('3.4-3.8 Map'!$CQ$5:$CT$74,MATCH(AH28,'3.4-3.8 Map'!AreaNames,0),MATCH($C$4,'3.4-3.8 Map'!$CQ$4:$CT$4,0)),0)</f>
        <v>0</v>
      </c>
      <c r="AJ28" s="133" t="s">
        <v>166</v>
      </c>
      <c r="AK28" s="78" t="s">
        <v>398</v>
      </c>
      <c r="AL28" s="134">
        <f t="shared" si="9"/>
        <v>0</v>
      </c>
      <c r="AM28" s="446">
        <f t="shared" si="10"/>
        <v>0</v>
      </c>
      <c r="AN28" s="441">
        <f t="shared" si="11"/>
        <v>6</v>
      </c>
      <c r="AO28" s="454">
        <f>SUMIFS('Sub-Areas'!$D:$D,'Sub-Areas'!$B:$B,AH28)</f>
        <v>230</v>
      </c>
      <c r="AP28" s="123">
        <f t="shared" si="12"/>
        <v>3.5094839990417582E-4</v>
      </c>
      <c r="AQ28" s="124">
        <f t="shared" si="13"/>
        <v>655137</v>
      </c>
      <c r="AR28" s="124">
        <f t="shared" si="14"/>
        <v>655367</v>
      </c>
      <c r="AS28" s="433">
        <f t="shared" si="15"/>
        <v>1</v>
      </c>
      <c r="AT28" s="118" t="str">
        <f t="shared" si="16"/>
        <v>Significant</v>
      </c>
      <c r="AU28" s="125" t="str">
        <f t="shared" si="17"/>
        <v>-</v>
      </c>
      <c r="AW28" s="93" t="s">
        <v>573</v>
      </c>
      <c r="AX28" s="73" t="s">
        <v>574</v>
      </c>
      <c r="AY28" s="95" t="s">
        <v>106</v>
      </c>
      <c r="AZ28" s="94">
        <f>SUMIFS(Products!$H:$H,Products!$B:$B,'New Licensee'!AY28)</f>
        <v>132499</v>
      </c>
      <c r="BA28" s="106">
        <f>SUMIFS($AU:$AU,$AG:$AG,'New Licensee'!AY28)</f>
        <v>0</v>
      </c>
      <c r="BB28" s="95" t="s">
        <v>128</v>
      </c>
      <c r="BC28" s="137">
        <f t="shared" si="18"/>
        <v>140</v>
      </c>
      <c r="BD28" s="106">
        <f>_xlfn.XLOOKUP(AY28,Products!$B:$B,Products!$E:$E)</f>
        <v>40</v>
      </c>
      <c r="BE28" s="106">
        <f t="shared" si="21"/>
        <v>40</v>
      </c>
      <c r="BF28" s="416">
        <v>0</v>
      </c>
      <c r="BG28" s="107">
        <f t="shared" si="22"/>
        <v>140</v>
      </c>
      <c r="BH28" s="43"/>
      <c r="BI28" s="43"/>
      <c r="BJ28" s="43"/>
      <c r="BK28" s="43"/>
    </row>
    <row r="29" spans="5:63" ht="16.5" customHeight="1" x14ac:dyDescent="0.25">
      <c r="E29" s="60" t="s">
        <v>580</v>
      </c>
      <c r="F29" s="75">
        <v>2</v>
      </c>
      <c r="G29" s="46" t="s">
        <v>160</v>
      </c>
      <c r="H29" s="55" t="s">
        <v>342</v>
      </c>
      <c r="I29" s="442">
        <f>IFERROR(INDEX('3.4-3.8 Map'!$CQ$5:$CT$74,MATCH(H29,'3.4-3.8 Map'!AreaNames,0),MATCH($C$4,'3.4-3.8 Map'!$CQ$4:$CT$4,0)),0)</f>
        <v>0</v>
      </c>
      <c r="J29" s="441">
        <f t="shared" si="0"/>
        <v>8</v>
      </c>
      <c r="K29" s="57">
        <f>SUMIFS('Sub-Areas'!$D:$D,'Sub-Areas'!$B:$B,H29)</f>
        <v>1727</v>
      </c>
      <c r="L29" s="123">
        <f t="shared" si="1"/>
        <v>7.138564202022607E-4</v>
      </c>
      <c r="M29" s="124">
        <f t="shared" si="2"/>
        <v>2417527</v>
      </c>
      <c r="N29" s="124">
        <f t="shared" si="3"/>
        <v>2419254</v>
      </c>
      <c r="O29" s="123">
        <f t="shared" si="4"/>
        <v>1</v>
      </c>
      <c r="P29" s="118" t="str">
        <f t="shared" si="5"/>
        <v>Significant</v>
      </c>
      <c r="Q29" s="125" t="str">
        <f t="shared" si="6"/>
        <v>-</v>
      </c>
      <c r="AE29" s="127" t="s">
        <v>576</v>
      </c>
      <c r="AF29" s="118">
        <v>2</v>
      </c>
      <c r="AG29" s="46" t="s">
        <v>138</v>
      </c>
      <c r="AH29" s="131" t="s">
        <v>334</v>
      </c>
      <c r="AI29" s="167">
        <f>IFERROR(INDEX('3.4-3.8 Map'!$CQ$5:$CT$74,MATCH(AH29,'3.4-3.8 Map'!AreaNames,0),MATCH($C$4,'3.4-3.8 Map'!$CQ$4:$CT$4,0)),0)</f>
        <v>0</v>
      </c>
      <c r="AJ29" s="164" t="s">
        <v>43</v>
      </c>
      <c r="AK29" s="165" t="s">
        <v>43</v>
      </c>
      <c r="AL29" s="166">
        <f t="shared" si="9"/>
        <v>0</v>
      </c>
      <c r="AM29" s="440">
        <f t="shared" si="10"/>
        <v>0</v>
      </c>
      <c r="AN29" s="441">
        <f t="shared" si="11"/>
        <v>7</v>
      </c>
      <c r="AO29" s="454">
        <f>SUMIFS('Sub-Areas'!$D:$D,'Sub-Areas'!$B:$B,AH29)</f>
        <v>96</v>
      </c>
      <c r="AP29" s="123">
        <f t="shared" si="12"/>
        <v>1.4648281039478643E-4</v>
      </c>
      <c r="AQ29" s="124">
        <f t="shared" si="13"/>
        <v>655271</v>
      </c>
      <c r="AR29" s="124">
        <f t="shared" si="14"/>
        <v>655367</v>
      </c>
      <c r="AS29" s="433">
        <f t="shared" si="15"/>
        <v>1</v>
      </c>
      <c r="AT29" s="118" t="str">
        <f t="shared" si="16"/>
        <v>Significant</v>
      </c>
      <c r="AU29" s="125" t="str">
        <f t="shared" si="17"/>
        <v>-</v>
      </c>
      <c r="AW29" s="70" t="s">
        <v>576</v>
      </c>
      <c r="AX29" s="73" t="s">
        <v>574</v>
      </c>
      <c r="AY29" s="95" t="s">
        <v>128</v>
      </c>
      <c r="AZ29" s="94">
        <f>SUMIFS(Products!$H:$H,Products!$B:$B,'New Licensee'!AY29)</f>
        <v>132499</v>
      </c>
      <c r="BA29" s="106">
        <f>SUMIFS($AU:$AU,$AG:$AG,'New Licensee'!AY29)</f>
        <v>0</v>
      </c>
      <c r="BB29" s="95" t="s">
        <v>106</v>
      </c>
      <c r="BC29" s="137">
        <f t="shared" si="18"/>
        <v>140</v>
      </c>
      <c r="BD29" s="106">
        <f>_xlfn.XLOOKUP(AY29,Products!$B:$B,Products!$E:$E)</f>
        <v>65</v>
      </c>
      <c r="BE29" s="106">
        <f t="shared" si="21"/>
        <v>65</v>
      </c>
      <c r="BF29" s="416">
        <v>0</v>
      </c>
      <c r="BG29" s="107">
        <f t="shared" si="22"/>
        <v>140</v>
      </c>
      <c r="BH29" s="43"/>
      <c r="BI29" s="43"/>
      <c r="BJ29" s="43"/>
      <c r="BK29" s="43"/>
    </row>
    <row r="30" spans="5:63" ht="16.5" customHeight="1" x14ac:dyDescent="0.25">
      <c r="E30" s="60" t="s">
        <v>580</v>
      </c>
      <c r="F30" s="75">
        <v>2</v>
      </c>
      <c r="G30" s="46" t="s">
        <v>160</v>
      </c>
      <c r="H30" s="55" t="s">
        <v>275</v>
      </c>
      <c r="I30" s="442">
        <f>IFERROR(INDEX('3.4-3.8 Map'!$CQ$5:$CT$74,MATCH(H30,'3.4-3.8 Map'!AreaNames,0),MATCH($C$4,'3.4-3.8 Map'!$CQ$4:$CT$4,0)),0)</f>
        <v>0</v>
      </c>
      <c r="J30" s="441">
        <f t="shared" si="0"/>
        <v>9</v>
      </c>
      <c r="K30" s="57">
        <f>SUMIFS('Sub-Areas'!$D:$D,'Sub-Areas'!$B:$B,H30)</f>
        <v>18</v>
      </c>
      <c r="L30" s="123">
        <f t="shared" si="1"/>
        <v>7.4403101121254735E-6</v>
      </c>
      <c r="M30" s="124">
        <f t="shared" si="2"/>
        <v>2419236</v>
      </c>
      <c r="N30" s="124">
        <f t="shared" si="3"/>
        <v>2419254</v>
      </c>
      <c r="O30" s="123">
        <f t="shared" si="4"/>
        <v>1</v>
      </c>
      <c r="P30" s="118" t="str">
        <f t="shared" si="5"/>
        <v>Significant</v>
      </c>
      <c r="Q30" s="125" t="str">
        <f t="shared" si="6"/>
        <v>-</v>
      </c>
      <c r="AE30" s="127" t="s">
        <v>576</v>
      </c>
      <c r="AF30" s="118">
        <v>2</v>
      </c>
      <c r="AG30" s="46" t="s">
        <v>138</v>
      </c>
      <c r="AH30" s="131" t="s">
        <v>337</v>
      </c>
      <c r="AI30" s="171">
        <f>IFERROR(INDEX('3.4-3.8 Map'!$CQ$5:$CT$74,MATCH(AH30,'3.4-3.8 Map'!AreaNames,0),MATCH($C$4,'3.4-3.8 Map'!$CQ$4:$CT$4,0)),0)</f>
        <v>0</v>
      </c>
      <c r="AJ30" s="168" t="s">
        <v>43</v>
      </c>
      <c r="AK30" s="169" t="s">
        <v>43</v>
      </c>
      <c r="AL30" s="170">
        <f t="shared" si="9"/>
        <v>0</v>
      </c>
      <c r="AM30" s="442">
        <f t="shared" si="10"/>
        <v>0</v>
      </c>
      <c r="AN30" s="441">
        <f t="shared" si="11"/>
        <v>8</v>
      </c>
      <c r="AO30" s="454">
        <f>SUMIFS('Sub-Areas'!$D:$D,'Sub-Areas'!$B:$B,AH30)</f>
        <v>71</v>
      </c>
      <c r="AP30" s="123">
        <f t="shared" si="12"/>
        <v>1.083362451878108E-4</v>
      </c>
      <c r="AQ30" s="124">
        <f t="shared" si="13"/>
        <v>655296</v>
      </c>
      <c r="AR30" s="124">
        <f t="shared" si="14"/>
        <v>655367</v>
      </c>
      <c r="AS30" s="433">
        <f t="shared" si="15"/>
        <v>1</v>
      </c>
      <c r="AT30" s="118" t="str">
        <f t="shared" si="16"/>
        <v>Significant</v>
      </c>
      <c r="AU30" s="125" t="str">
        <f t="shared" si="17"/>
        <v>-</v>
      </c>
      <c r="AW30" s="93" t="s">
        <v>573</v>
      </c>
      <c r="AX30" s="73" t="s">
        <v>574</v>
      </c>
      <c r="AY30" s="95" t="s">
        <v>100</v>
      </c>
      <c r="AZ30" s="94">
        <f>SUMIFS(Products!$H:$H,Products!$B:$B,'New Licensee'!AY30)</f>
        <v>166383</v>
      </c>
      <c r="BA30" s="106">
        <f>SUMIFS($AU:$AU,$AG:$AG,'New Licensee'!AY30)</f>
        <v>0</v>
      </c>
      <c r="BB30" s="95" t="s">
        <v>130</v>
      </c>
      <c r="BC30" s="137">
        <f t="shared" si="18"/>
        <v>140</v>
      </c>
      <c r="BD30" s="106">
        <f>_xlfn.XLOOKUP(AY30,Products!$B:$B,Products!$E:$E)</f>
        <v>40</v>
      </c>
      <c r="BE30" s="106">
        <f t="shared" si="21"/>
        <v>40</v>
      </c>
      <c r="BF30" s="416">
        <v>0</v>
      </c>
      <c r="BG30" s="107">
        <f t="shared" si="22"/>
        <v>140</v>
      </c>
      <c r="BH30" s="43"/>
      <c r="BI30" s="43"/>
      <c r="BJ30" s="43"/>
      <c r="BK30" s="43"/>
    </row>
    <row r="31" spans="5:63" ht="16.5" customHeight="1" x14ac:dyDescent="0.25">
      <c r="E31" s="60" t="s">
        <v>580</v>
      </c>
      <c r="F31" s="75">
        <v>2</v>
      </c>
      <c r="G31" s="46" t="s">
        <v>153</v>
      </c>
      <c r="H31" s="55" t="s">
        <v>66</v>
      </c>
      <c r="I31" s="442">
        <f>IFERROR(INDEX('3.4-3.8 Map'!$CQ$5:$CT$74,MATCH(H31,'3.4-3.8 Map'!AreaNames,0),MATCH($C$4,'3.4-3.8 Map'!$CQ$4:$CT$4,0)),0)</f>
        <v>0</v>
      </c>
      <c r="J31" s="441">
        <f t="shared" si="0"/>
        <v>1</v>
      </c>
      <c r="K31" s="57">
        <f>SUMIFS('Sub-Areas'!$D:$D,'Sub-Areas'!$B:$B,H31)</f>
        <v>189926</v>
      </c>
      <c r="L31" s="123">
        <f t="shared" si="1"/>
        <v>0.69742403378316353</v>
      </c>
      <c r="M31" s="124">
        <f t="shared" si="2"/>
        <v>82399</v>
      </c>
      <c r="N31" s="124">
        <f t="shared" si="3"/>
        <v>272325</v>
      </c>
      <c r="O31" s="123">
        <f t="shared" si="4"/>
        <v>1</v>
      </c>
      <c r="P31" s="118" t="str">
        <f t="shared" si="5"/>
        <v>Significant</v>
      </c>
      <c r="Q31" s="125">
        <f t="shared" si="6"/>
        <v>0</v>
      </c>
      <c r="AE31" s="163" t="s">
        <v>576</v>
      </c>
      <c r="AF31" s="160">
        <v>2</v>
      </c>
      <c r="AG31" s="47" t="s">
        <v>134</v>
      </c>
      <c r="AH31" s="154" t="s">
        <v>212</v>
      </c>
      <c r="AI31" s="158">
        <f>IFERROR(INDEX('3.4-3.8 Map'!$CQ$5:$CT$74,MATCH(AH31,'3.4-3.8 Map'!AreaNames,0),MATCH($C$4,'3.4-3.8 Map'!$CQ$4:$CT$4,0)),0)</f>
        <v>0</v>
      </c>
      <c r="AJ31" s="155" t="s">
        <v>160</v>
      </c>
      <c r="AK31" s="156" t="s">
        <v>178</v>
      </c>
      <c r="AL31" s="157">
        <f t="shared" si="9"/>
        <v>0</v>
      </c>
      <c r="AM31" s="448">
        <f t="shared" si="10"/>
        <v>0</v>
      </c>
      <c r="AN31" s="449">
        <f t="shared" si="11"/>
        <v>1</v>
      </c>
      <c r="AO31" s="453">
        <f>SUMIFS('Sub-Areas'!$D:$D,'Sub-Areas'!$B:$B,AH31)</f>
        <v>664868</v>
      </c>
      <c r="AP31" s="159">
        <f t="shared" si="12"/>
        <v>1</v>
      </c>
      <c r="AQ31" s="161">
        <f t="shared" si="13"/>
        <v>0</v>
      </c>
      <c r="AR31" s="161">
        <f t="shared" si="14"/>
        <v>664868</v>
      </c>
      <c r="AS31" s="435">
        <f t="shared" si="15"/>
        <v>1</v>
      </c>
      <c r="AT31" s="160" t="str">
        <f t="shared" si="16"/>
        <v>Significant</v>
      </c>
      <c r="AU31" s="162">
        <f t="shared" si="17"/>
        <v>0</v>
      </c>
      <c r="AW31" s="70" t="s">
        <v>576</v>
      </c>
      <c r="AX31" s="73" t="s">
        <v>574</v>
      </c>
      <c r="AY31" s="95" t="s">
        <v>130</v>
      </c>
      <c r="AZ31" s="94">
        <f>SUMIFS(Products!$H:$H,Products!$B:$B,'New Licensee'!AY31)</f>
        <v>166383</v>
      </c>
      <c r="BA31" s="106">
        <f>SUMIFS($AU:$AU,$AG:$AG,'New Licensee'!AY31)</f>
        <v>0</v>
      </c>
      <c r="BB31" s="95" t="s">
        <v>100</v>
      </c>
      <c r="BC31" s="137">
        <f t="shared" si="18"/>
        <v>140</v>
      </c>
      <c r="BD31" s="106">
        <f>_xlfn.XLOOKUP(AY31,Products!$B:$B,Products!$E:$E)</f>
        <v>65</v>
      </c>
      <c r="BE31" s="106">
        <f t="shared" si="21"/>
        <v>65</v>
      </c>
      <c r="BF31" s="416">
        <v>0</v>
      </c>
      <c r="BG31" s="107">
        <f t="shared" si="22"/>
        <v>140</v>
      </c>
      <c r="BH31" s="43"/>
      <c r="BI31" s="43"/>
      <c r="BJ31" s="43"/>
      <c r="BK31" s="43"/>
    </row>
    <row r="32" spans="5:63" ht="16.5" customHeight="1" x14ac:dyDescent="0.25">
      <c r="E32" s="60" t="s">
        <v>580</v>
      </c>
      <c r="F32" s="75">
        <v>2</v>
      </c>
      <c r="G32" s="46" t="s">
        <v>153</v>
      </c>
      <c r="H32" s="55" t="s">
        <v>358</v>
      </c>
      <c r="I32" s="442">
        <f>IFERROR(INDEX('3.4-3.8 Map'!$CQ$5:$CT$74,MATCH(H32,'3.4-3.8 Map'!AreaNames,0),MATCH($C$4,'3.4-3.8 Map'!$CQ$4:$CT$4,0)),0)</f>
        <v>0</v>
      </c>
      <c r="J32" s="441">
        <f t="shared" si="0"/>
        <v>2</v>
      </c>
      <c r="K32" s="57">
        <f>SUMIFS('Sub-Areas'!$D:$D,'Sub-Areas'!$B:$B,H32)</f>
        <v>82399</v>
      </c>
      <c r="L32" s="123">
        <f t="shared" si="1"/>
        <v>0.30257596621683652</v>
      </c>
      <c r="M32" s="124">
        <f t="shared" si="2"/>
        <v>189926</v>
      </c>
      <c r="N32" s="124">
        <f t="shared" si="3"/>
        <v>272325</v>
      </c>
      <c r="O32" s="123">
        <f t="shared" si="4"/>
        <v>1</v>
      </c>
      <c r="P32" s="118" t="str">
        <f t="shared" si="5"/>
        <v>Significant</v>
      </c>
      <c r="Q32" s="125" t="str">
        <f t="shared" si="6"/>
        <v>-</v>
      </c>
      <c r="AE32" s="127" t="s">
        <v>576</v>
      </c>
      <c r="AF32" s="118">
        <v>2</v>
      </c>
      <c r="AG32" s="46" t="s">
        <v>144</v>
      </c>
      <c r="AH32" s="131" t="s">
        <v>351</v>
      </c>
      <c r="AI32" s="135">
        <f>IFERROR(INDEX('3.4-3.8 Map'!$CQ$5:$CT$74,MATCH(AH32,'3.4-3.8 Map'!AreaNames,0),MATCH($C$4,'3.4-3.8 Map'!$CQ$4:$CT$4,0)),0)</f>
        <v>0</v>
      </c>
      <c r="AJ32" s="133" t="s">
        <v>172</v>
      </c>
      <c r="AK32" s="78" t="s">
        <v>188</v>
      </c>
      <c r="AL32" s="134">
        <f t="shared" si="9"/>
        <v>0</v>
      </c>
      <c r="AM32" s="446">
        <f t="shared" si="10"/>
        <v>0</v>
      </c>
      <c r="AN32" s="441">
        <f t="shared" si="11"/>
        <v>1</v>
      </c>
      <c r="AO32" s="454">
        <f>SUMIFS('Sub-Areas'!$D:$D,'Sub-Areas'!$B:$B,AH32)</f>
        <v>158151</v>
      </c>
      <c r="AP32" s="123">
        <f t="shared" si="12"/>
        <v>0.9999620630133349</v>
      </c>
      <c r="AQ32" s="124">
        <f t="shared" si="13"/>
        <v>6</v>
      </c>
      <c r="AR32" s="124">
        <f t="shared" si="14"/>
        <v>158157</v>
      </c>
      <c r="AS32" s="433">
        <f t="shared" si="15"/>
        <v>1</v>
      </c>
      <c r="AT32" s="118" t="str">
        <f t="shared" si="16"/>
        <v>Significant</v>
      </c>
      <c r="AU32" s="125">
        <f t="shared" si="17"/>
        <v>0</v>
      </c>
      <c r="AW32" s="70" t="s">
        <v>576</v>
      </c>
      <c r="AX32" s="73" t="s">
        <v>574</v>
      </c>
      <c r="AY32" s="95" t="s">
        <v>144</v>
      </c>
      <c r="AZ32" s="94">
        <f>SUMIFS(Products!$H:$H,Products!$B:$B,'New Licensee'!AY32)</f>
        <v>158157</v>
      </c>
      <c r="BA32" s="106">
        <f>SUMIFS($AU:$AU,$AG:$AG,'New Licensee'!AY32)</f>
        <v>0</v>
      </c>
      <c r="BB32" s="95" t="s">
        <v>398</v>
      </c>
      <c r="BC32" s="106">
        <f t="shared" si="18"/>
        <v>140</v>
      </c>
      <c r="BD32" s="106">
        <f>_xlfn.XLOOKUP(AY32,Products!$B:$B,Products!$E:$E)</f>
        <v>35</v>
      </c>
      <c r="BE32" s="106">
        <f t="shared" si="21"/>
        <v>35</v>
      </c>
      <c r="BF32" s="416">
        <v>0</v>
      </c>
      <c r="BG32" s="107">
        <f t="shared" si="22"/>
        <v>140</v>
      </c>
      <c r="BH32" s="43"/>
      <c r="BI32" s="43"/>
      <c r="BJ32" s="43"/>
      <c r="BK32" s="43"/>
    </row>
    <row r="33" spans="5:63" ht="16.5" customHeight="1" x14ac:dyDescent="0.25">
      <c r="E33" s="60" t="s">
        <v>580</v>
      </c>
      <c r="F33" s="75">
        <v>2</v>
      </c>
      <c r="G33" s="46" t="s">
        <v>172</v>
      </c>
      <c r="H33" s="55" t="s">
        <v>101</v>
      </c>
      <c r="I33" s="440">
        <f>IFERROR(INDEX('3.4-3.8 Map'!$CQ$5:$CT$74,MATCH(H33,'3.4-3.8 Map'!AreaNames,0),MATCH($C$4,'3.4-3.8 Map'!$CQ$4:$CT$4,0)),0)</f>
        <v>0</v>
      </c>
      <c r="J33" s="441">
        <f t="shared" si="0"/>
        <v>1</v>
      </c>
      <c r="K33" s="57">
        <f>SUMIFS('Sub-Areas'!$D:$D,'Sub-Areas'!$B:$B,H33)</f>
        <v>166383</v>
      </c>
      <c r="L33" s="123">
        <f t="shared" si="1"/>
        <v>0.43294518676571991</v>
      </c>
      <c r="M33" s="124">
        <f t="shared" si="2"/>
        <v>217922</v>
      </c>
      <c r="N33" s="124">
        <f t="shared" si="3"/>
        <v>384305</v>
      </c>
      <c r="O33" s="123">
        <f t="shared" si="4"/>
        <v>1</v>
      </c>
      <c r="P33" s="118" t="str">
        <f t="shared" si="5"/>
        <v>Significant</v>
      </c>
      <c r="Q33" s="125">
        <f t="shared" si="6"/>
        <v>0</v>
      </c>
      <c r="AE33" s="127" t="s">
        <v>576</v>
      </c>
      <c r="AF33" s="118">
        <v>2</v>
      </c>
      <c r="AG33" s="46" t="s">
        <v>144</v>
      </c>
      <c r="AH33" s="131" t="s">
        <v>374</v>
      </c>
      <c r="AI33" s="135">
        <f>IFERROR(INDEX('3.4-3.8 Map'!$CQ$5:$CT$74,MATCH(AH33,'3.4-3.8 Map'!AreaNames,0),MATCH($C$4,'3.4-3.8 Map'!$CQ$4:$CT$4,0)),0)</f>
        <v>0</v>
      </c>
      <c r="AJ33" s="133" t="s">
        <v>166</v>
      </c>
      <c r="AK33" s="78" t="s">
        <v>398</v>
      </c>
      <c r="AL33" s="134">
        <f t="shared" si="9"/>
        <v>0</v>
      </c>
      <c r="AM33" s="446">
        <f t="shared" si="10"/>
        <v>0</v>
      </c>
      <c r="AN33" s="441">
        <f t="shared" si="11"/>
        <v>2</v>
      </c>
      <c r="AO33" s="454">
        <f>SUMIFS('Sub-Areas'!$D:$D,'Sub-Areas'!$B:$B,AH33)</f>
        <v>6</v>
      </c>
      <c r="AP33" s="123">
        <f t="shared" si="12"/>
        <v>3.7936986665149184E-5</v>
      </c>
      <c r="AQ33" s="124">
        <f t="shared" si="13"/>
        <v>158151</v>
      </c>
      <c r="AR33" s="124">
        <f t="shared" si="14"/>
        <v>158157</v>
      </c>
      <c r="AS33" s="433">
        <f t="shared" si="15"/>
        <v>1</v>
      </c>
      <c r="AT33" s="118" t="str">
        <f t="shared" si="16"/>
        <v>Significant</v>
      </c>
      <c r="AU33" s="125" t="str">
        <f t="shared" si="17"/>
        <v>-</v>
      </c>
      <c r="AW33" s="93" t="s">
        <v>573</v>
      </c>
      <c r="AX33" s="73" t="s">
        <v>574</v>
      </c>
      <c r="AY33" s="95" t="s">
        <v>112</v>
      </c>
      <c r="AZ33" s="94">
        <f>SUMIFS(Products!$H:$H,Products!$B:$B,'New Licensee'!AY33)</f>
        <v>90436</v>
      </c>
      <c r="BA33" s="106">
        <f>SUMIFS($AU:$AU,$AG:$AG,'New Licensee'!AY33)</f>
        <v>0</v>
      </c>
      <c r="BB33" s="95" t="s">
        <v>132</v>
      </c>
      <c r="BC33" s="137">
        <f t="shared" si="18"/>
        <v>140</v>
      </c>
      <c r="BD33" s="106">
        <f>_xlfn.XLOOKUP(AY33,Products!$B:$B,Products!$E:$E)</f>
        <v>40</v>
      </c>
      <c r="BE33" s="106">
        <f t="shared" si="21"/>
        <v>40</v>
      </c>
      <c r="BF33" s="416">
        <v>0</v>
      </c>
      <c r="BG33" s="107">
        <f t="shared" si="22"/>
        <v>140</v>
      </c>
      <c r="BH33" s="43"/>
      <c r="BI33" s="43"/>
      <c r="BJ33" s="43"/>
      <c r="BK33" s="43"/>
    </row>
    <row r="34" spans="5:63" ht="16.5" customHeight="1" x14ac:dyDescent="0.25">
      <c r="E34" s="60" t="s">
        <v>580</v>
      </c>
      <c r="F34" s="75">
        <v>2</v>
      </c>
      <c r="G34" s="46" t="s">
        <v>172</v>
      </c>
      <c r="H34" s="55" t="s">
        <v>351</v>
      </c>
      <c r="I34" s="442">
        <f>IFERROR(INDEX('3.4-3.8 Map'!$CQ$5:$CT$74,MATCH(H34,'3.4-3.8 Map'!AreaNames,0),MATCH($C$4,'3.4-3.8 Map'!$CQ$4:$CT$4,0)),0)</f>
        <v>0</v>
      </c>
      <c r="J34" s="441">
        <f t="shared" si="0"/>
        <v>2</v>
      </c>
      <c r="K34" s="57">
        <f>SUMIFS('Sub-Areas'!$D:$D,'Sub-Areas'!$B:$B,H34)</f>
        <v>158151</v>
      </c>
      <c r="L34" s="123">
        <f t="shared" si="1"/>
        <v>0.41152470043324962</v>
      </c>
      <c r="M34" s="124">
        <f t="shared" si="2"/>
        <v>226154</v>
      </c>
      <c r="N34" s="124">
        <f t="shared" si="3"/>
        <v>384305</v>
      </c>
      <c r="O34" s="123">
        <f t="shared" si="4"/>
        <v>1</v>
      </c>
      <c r="P34" s="118" t="str">
        <f t="shared" si="5"/>
        <v>Significant</v>
      </c>
      <c r="Q34" s="125" t="str">
        <f t="shared" si="6"/>
        <v>-</v>
      </c>
      <c r="AE34" s="163" t="s">
        <v>576</v>
      </c>
      <c r="AF34" s="160">
        <v>2</v>
      </c>
      <c r="AG34" s="47" t="s">
        <v>141</v>
      </c>
      <c r="AH34" s="154" t="s">
        <v>366</v>
      </c>
      <c r="AI34" s="158">
        <f>IFERROR(INDEX('3.4-3.8 Map'!$CQ$5:$CT$74,MATCH(AH34,'3.4-3.8 Map'!AreaNames,0),MATCH($C$4,'3.4-3.8 Map'!$CQ$4:$CT$4,0)),0)</f>
        <v>0</v>
      </c>
      <c r="AJ34" s="155" t="s">
        <v>166</v>
      </c>
      <c r="AK34" s="156" t="s">
        <v>185</v>
      </c>
      <c r="AL34" s="157">
        <f t="shared" si="9"/>
        <v>0</v>
      </c>
      <c r="AM34" s="448">
        <f t="shared" si="10"/>
        <v>0</v>
      </c>
      <c r="AN34" s="449">
        <f t="shared" si="11"/>
        <v>1</v>
      </c>
      <c r="AO34" s="453">
        <f>SUMIFS('Sub-Areas'!$D:$D,'Sub-Areas'!$B:$B,AH34)</f>
        <v>560312</v>
      </c>
      <c r="AP34" s="159">
        <f t="shared" si="12"/>
        <v>0.98823595810801756</v>
      </c>
      <c r="AQ34" s="161">
        <f t="shared" si="13"/>
        <v>6670</v>
      </c>
      <c r="AR34" s="161">
        <f t="shared" si="14"/>
        <v>566982</v>
      </c>
      <c r="AS34" s="435">
        <f t="shared" si="15"/>
        <v>1</v>
      </c>
      <c r="AT34" s="160" t="str">
        <f t="shared" si="16"/>
        <v>Significant</v>
      </c>
      <c r="AU34" s="162">
        <f t="shared" si="17"/>
        <v>0</v>
      </c>
      <c r="AW34" s="70" t="s">
        <v>576</v>
      </c>
      <c r="AX34" s="73" t="s">
        <v>574</v>
      </c>
      <c r="AY34" s="95" t="s">
        <v>132</v>
      </c>
      <c r="AZ34" s="94">
        <f>SUMIFS(Products!$H:$H,Products!$B:$B,'New Licensee'!AY34)</f>
        <v>90436</v>
      </c>
      <c r="BA34" s="106">
        <f>SUMIFS($AU:$AU,$AG:$AG,'New Licensee'!AY34)</f>
        <v>0</v>
      </c>
      <c r="BB34" s="95" t="s">
        <v>112</v>
      </c>
      <c r="BC34" s="137">
        <f t="shared" si="18"/>
        <v>140</v>
      </c>
      <c r="BD34" s="106">
        <f>_xlfn.XLOOKUP(AY34,Products!$B:$B,Products!$E:$E)</f>
        <v>65</v>
      </c>
      <c r="BE34" s="106">
        <f t="shared" si="21"/>
        <v>65</v>
      </c>
      <c r="BF34" s="416">
        <v>0</v>
      </c>
      <c r="BG34" s="107">
        <f t="shared" si="22"/>
        <v>140</v>
      </c>
      <c r="BH34" s="43"/>
      <c r="BI34" s="43"/>
      <c r="BJ34" s="43"/>
      <c r="BK34" s="43"/>
    </row>
    <row r="35" spans="5:63" ht="16.5" customHeight="1" thickBot="1" x14ac:dyDescent="0.3">
      <c r="E35" s="60" t="s">
        <v>580</v>
      </c>
      <c r="F35" s="75">
        <v>2</v>
      </c>
      <c r="G35" s="46" t="s">
        <v>172</v>
      </c>
      <c r="H35" s="55" t="s">
        <v>268</v>
      </c>
      <c r="I35" s="440">
        <f>IFERROR(INDEX('3.4-3.8 Map'!$CQ$5:$CT$74,MATCH(H35,'3.4-3.8 Map'!AreaNames,0),MATCH($C$4,'3.4-3.8 Map'!$CQ$4:$CT$4,0)),0)</f>
        <v>0</v>
      </c>
      <c r="J35" s="441">
        <f t="shared" ref="J35:J66" si="23">IF(G35="","",COUNTIFS($G:$G,G35,$I:$I,"&gt;" &amp; I35)+COUNTIFS($G:$G,G35,$I:$I,I35,$K:$K,"&gt;" &amp; K35)+1)</f>
        <v>3</v>
      </c>
      <c r="K35" s="57">
        <f>SUMIFS('Sub-Areas'!$D:$D,'Sub-Areas'!$B:$B,H35)</f>
        <v>35500</v>
      </c>
      <c r="L35" s="123">
        <f t="shared" ref="L35:L66" si="24">IF(G35="","",$K35/SUMIFS($K:$K,G:G,G35))</f>
        <v>9.2374546258830875E-2</v>
      </c>
      <c r="M35" s="124">
        <f t="shared" ref="M35:M66" si="25">IF(G35="","",SUMIFS($K:$K,$G:$G,G35,$I:$I,"&gt;=" &amp; I35)-K35)</f>
        <v>348805</v>
      </c>
      <c r="N35" s="124">
        <f t="shared" ref="N35:N66" si="26">K35+M35</f>
        <v>384305</v>
      </c>
      <c r="O35" s="123">
        <f t="shared" ref="O35:O66" si="27">IF(G35="","",N35/SUMIFS($K:$K,$G:$G,G35))</f>
        <v>1</v>
      </c>
      <c r="P35" s="118" t="str">
        <f t="shared" ref="P35:P66" si="28">IF(G35="","",IF(O35&lt;$C$5,"Insignificant","Significant"))</f>
        <v>Significant</v>
      </c>
      <c r="Q35" s="125" t="str">
        <f t="shared" ref="Q35:Q66" si="29">IF(P35="Insignificant","-",IF(COUNTIFS(G:G,G35,I:I,"&gt;" &amp; I35,P:P,"Significant")&gt;0,"-",IF(COUNTIFS(G:G,G35,K:K,"&gt;" &amp; K35,P:P,"Significant",I:I,I35)&gt;0,"-",I35)))</f>
        <v>-</v>
      </c>
      <c r="AE35" s="163" t="s">
        <v>576</v>
      </c>
      <c r="AF35" s="160">
        <v>2</v>
      </c>
      <c r="AG35" s="47" t="s">
        <v>141</v>
      </c>
      <c r="AH35" s="154" t="s">
        <v>363</v>
      </c>
      <c r="AI35" s="158">
        <f>IFERROR(INDEX('3.4-3.8 Map'!$CQ$5:$CT$74,MATCH(AH35,'3.4-3.8 Map'!AreaNames,0),MATCH($C$4,'3.4-3.8 Map'!$CQ$4:$CT$4,0)),0)</f>
        <v>0</v>
      </c>
      <c r="AJ35" s="155" t="s">
        <v>47</v>
      </c>
      <c r="AK35" s="156" t="s">
        <v>47</v>
      </c>
      <c r="AL35" s="157">
        <f t="shared" si="9"/>
        <v>0</v>
      </c>
      <c r="AM35" s="448">
        <f t="shared" si="10"/>
        <v>0</v>
      </c>
      <c r="AN35" s="449">
        <f t="shared" si="11"/>
        <v>2</v>
      </c>
      <c r="AO35" s="453">
        <f>SUMIFS('Sub-Areas'!$D:$D,'Sub-Areas'!$B:$B,AH35)</f>
        <v>5268</v>
      </c>
      <c r="AP35" s="159">
        <f t="shared" si="12"/>
        <v>9.2913002529180829E-3</v>
      </c>
      <c r="AQ35" s="161">
        <f t="shared" si="13"/>
        <v>561714</v>
      </c>
      <c r="AR35" s="161">
        <f t="shared" si="14"/>
        <v>566982</v>
      </c>
      <c r="AS35" s="435">
        <f t="shared" si="15"/>
        <v>1</v>
      </c>
      <c r="AT35" s="160" t="str">
        <f t="shared" si="16"/>
        <v>Significant</v>
      </c>
      <c r="AU35" s="162" t="str">
        <f t="shared" si="17"/>
        <v>-</v>
      </c>
      <c r="AW35" s="71" t="s">
        <v>576</v>
      </c>
      <c r="AX35" s="109" t="s">
        <v>574</v>
      </c>
      <c r="AY35" s="87" t="s">
        <v>147</v>
      </c>
      <c r="AZ35" s="86">
        <f>SUMIFS(Products!$H:$H,Products!$B:$B,'New Licensee'!AY35)</f>
        <v>241475</v>
      </c>
      <c r="BA35" s="112">
        <f>SUMIFS($AU:$AU,$AG:$AG,'New Licensee'!AY35)</f>
        <v>0</v>
      </c>
      <c r="BB35" s="87" t="s">
        <v>398</v>
      </c>
      <c r="BC35" s="112">
        <f t="shared" si="18"/>
        <v>140</v>
      </c>
      <c r="BD35" s="112">
        <f>_xlfn.XLOOKUP(AY35,Products!$B:$B,Products!$E:$E)</f>
        <v>35</v>
      </c>
      <c r="BE35" s="112">
        <f t="shared" si="21"/>
        <v>35</v>
      </c>
      <c r="BF35" s="417">
        <v>0</v>
      </c>
      <c r="BG35" s="113">
        <f t="shared" si="22"/>
        <v>140</v>
      </c>
      <c r="BH35" s="43"/>
      <c r="BI35" s="43"/>
      <c r="BJ35" s="43"/>
      <c r="BK35" s="43"/>
    </row>
    <row r="36" spans="5:63" ht="16.5" customHeight="1" x14ac:dyDescent="0.25">
      <c r="E36" s="60" t="s">
        <v>580</v>
      </c>
      <c r="F36" s="75">
        <v>2</v>
      </c>
      <c r="G36" s="46" t="s">
        <v>172</v>
      </c>
      <c r="H36" s="55" t="s">
        <v>271</v>
      </c>
      <c r="I36" s="440">
        <f>IFERROR(INDEX('3.4-3.8 Map'!$CQ$5:$CT$74,MATCH(H36,'3.4-3.8 Map'!AreaNames,0),MATCH($C$4,'3.4-3.8 Map'!$CQ$4:$CT$4,0)),0)</f>
        <v>0</v>
      </c>
      <c r="J36" s="441">
        <f t="shared" si="23"/>
        <v>4</v>
      </c>
      <c r="K36" s="57">
        <f>SUMIFS('Sub-Areas'!$D:$D,'Sub-Areas'!$B:$B,H36)</f>
        <v>24271</v>
      </c>
      <c r="L36" s="123">
        <f t="shared" si="24"/>
        <v>6.3155566542199559E-2</v>
      </c>
      <c r="M36" s="124">
        <f t="shared" si="25"/>
        <v>360034</v>
      </c>
      <c r="N36" s="124">
        <f t="shared" si="26"/>
        <v>384305</v>
      </c>
      <c r="O36" s="123">
        <f t="shared" si="27"/>
        <v>1</v>
      </c>
      <c r="P36" s="118" t="str">
        <f t="shared" si="28"/>
        <v>Significant</v>
      </c>
      <c r="Q36" s="125" t="str">
        <f t="shared" si="29"/>
        <v>-</v>
      </c>
      <c r="AE36" s="163" t="s">
        <v>576</v>
      </c>
      <c r="AF36" s="160">
        <v>2</v>
      </c>
      <c r="AG36" s="47" t="s">
        <v>141</v>
      </c>
      <c r="AH36" s="154" t="s">
        <v>383</v>
      </c>
      <c r="AI36" s="158">
        <f>IFERROR(INDEX('3.4-3.8 Map'!$CQ$5:$CT$74,MATCH(AH36,'3.4-3.8 Map'!AreaNames,0),MATCH($C$4,'3.4-3.8 Map'!$CQ$4:$CT$4,0)),0)</f>
        <v>0</v>
      </c>
      <c r="AJ36" s="155" t="s">
        <v>169</v>
      </c>
      <c r="AK36" s="156" t="s">
        <v>398</v>
      </c>
      <c r="AL36" s="157">
        <f t="shared" si="9"/>
        <v>0</v>
      </c>
      <c r="AM36" s="448">
        <f t="shared" si="10"/>
        <v>0</v>
      </c>
      <c r="AN36" s="449">
        <f t="shared" si="11"/>
        <v>3</v>
      </c>
      <c r="AO36" s="453">
        <f>SUMIFS('Sub-Areas'!$D:$D,'Sub-Areas'!$B:$B,AH36)</f>
        <v>1402</v>
      </c>
      <c r="AP36" s="159">
        <f t="shared" si="12"/>
        <v>2.4727416390643796E-3</v>
      </c>
      <c r="AQ36" s="161">
        <f t="shared" si="13"/>
        <v>565580</v>
      </c>
      <c r="AR36" s="161">
        <f t="shared" si="14"/>
        <v>566982</v>
      </c>
      <c r="AS36" s="435">
        <f t="shared" si="15"/>
        <v>1</v>
      </c>
      <c r="AT36" s="160" t="str">
        <f t="shared" si="16"/>
        <v>Significant</v>
      </c>
      <c r="AU36" s="162" t="str">
        <f t="shared" si="17"/>
        <v>-</v>
      </c>
      <c r="BH36" s="43"/>
      <c r="BI36" s="43"/>
      <c r="BJ36" s="43"/>
      <c r="BK36" s="43"/>
    </row>
    <row r="37" spans="5:63" ht="16.5" customHeight="1" x14ac:dyDescent="0.25">
      <c r="E37" s="60" t="s">
        <v>580</v>
      </c>
      <c r="F37" s="75">
        <v>2</v>
      </c>
      <c r="G37" s="46" t="s">
        <v>163</v>
      </c>
      <c r="H37" s="55" t="s">
        <v>347</v>
      </c>
      <c r="I37" s="442">
        <f>IFERROR(INDEX('3.4-3.8 Map'!$CQ$5:$CT$74,MATCH(H37,'3.4-3.8 Map'!AreaNames,0),MATCH($C$4,'3.4-3.8 Map'!$CQ$4:$CT$4,0)),0)</f>
        <v>0</v>
      </c>
      <c r="J37" s="441">
        <f t="shared" si="23"/>
        <v>1</v>
      </c>
      <c r="K37" s="57">
        <f>SUMIFS('Sub-Areas'!$D:$D,'Sub-Areas'!$B:$B,H37)</f>
        <v>598973</v>
      </c>
      <c r="L37" s="123">
        <f t="shared" si="24"/>
        <v>0.38511709309001924</v>
      </c>
      <c r="M37" s="124">
        <f t="shared" si="25"/>
        <v>956328</v>
      </c>
      <c r="N37" s="124">
        <f t="shared" si="26"/>
        <v>1555301</v>
      </c>
      <c r="O37" s="123">
        <f t="shared" si="27"/>
        <v>1</v>
      </c>
      <c r="P37" s="118" t="str">
        <f t="shared" si="28"/>
        <v>Significant</v>
      </c>
      <c r="Q37" s="125">
        <f t="shared" si="29"/>
        <v>0</v>
      </c>
      <c r="AE37" s="127" t="s">
        <v>576</v>
      </c>
      <c r="AF37" s="118">
        <v>2</v>
      </c>
      <c r="AG37" s="46" t="s">
        <v>147</v>
      </c>
      <c r="AH37" s="131" t="s">
        <v>379</v>
      </c>
      <c r="AI37" s="135">
        <f>IFERROR(INDEX('3.4-3.8 Map'!$CQ$5:$CT$74,MATCH(AH37,'3.4-3.8 Map'!AreaNames,0),MATCH($C$4,'3.4-3.8 Map'!$CQ$4:$CT$4,0)),0)</f>
        <v>0</v>
      </c>
      <c r="AJ37" s="133" t="s">
        <v>175</v>
      </c>
      <c r="AK37" s="78" t="s">
        <v>191</v>
      </c>
      <c r="AL37" s="134">
        <f t="shared" si="9"/>
        <v>0</v>
      </c>
      <c r="AM37" s="446">
        <f t="shared" si="10"/>
        <v>0</v>
      </c>
      <c r="AN37" s="441">
        <f t="shared" si="11"/>
        <v>1</v>
      </c>
      <c r="AO37" s="454">
        <f>SUMIFS('Sub-Areas'!$D:$D,'Sub-Areas'!$B:$B,AH37)</f>
        <v>229260</v>
      </c>
      <c r="AP37" s="123">
        <f t="shared" si="12"/>
        <v>0.9494150533181489</v>
      </c>
      <c r="AQ37" s="124">
        <f t="shared" si="13"/>
        <v>12215</v>
      </c>
      <c r="AR37" s="124">
        <f t="shared" si="14"/>
        <v>241475</v>
      </c>
      <c r="AS37" s="433">
        <f t="shared" si="15"/>
        <v>1</v>
      </c>
      <c r="AT37" s="118" t="str">
        <f t="shared" si="16"/>
        <v>Significant</v>
      </c>
      <c r="AU37" s="125">
        <f t="shared" si="17"/>
        <v>0</v>
      </c>
      <c r="AX37" s="76"/>
      <c r="AY37" s="76"/>
      <c r="AZ37" s="76"/>
      <c r="BA37" s="76"/>
      <c r="BB37" s="76"/>
      <c r="BC37" s="76"/>
      <c r="BH37" s="43"/>
      <c r="BI37" s="43"/>
      <c r="BJ37" s="43"/>
      <c r="BK37" s="43"/>
    </row>
    <row r="38" spans="5:63" ht="16.5" customHeight="1" x14ac:dyDescent="0.25">
      <c r="E38" s="60" t="s">
        <v>580</v>
      </c>
      <c r="F38" s="75">
        <v>2</v>
      </c>
      <c r="G38" s="46" t="s">
        <v>163</v>
      </c>
      <c r="H38" s="55" t="s">
        <v>349</v>
      </c>
      <c r="I38" s="442">
        <f>IFERROR(INDEX('3.4-3.8 Map'!$CQ$5:$CT$74,MATCH(H38,'3.4-3.8 Map'!AreaNames,0),MATCH($C$4,'3.4-3.8 Map'!$CQ$4:$CT$4,0)),0)</f>
        <v>0</v>
      </c>
      <c r="J38" s="441">
        <f t="shared" si="23"/>
        <v>2</v>
      </c>
      <c r="K38" s="57">
        <f>SUMIFS('Sub-Areas'!$D:$D,'Sub-Areas'!$B:$B,H38)</f>
        <v>356235</v>
      </c>
      <c r="L38" s="123">
        <f t="shared" si="24"/>
        <v>0.22904569597782037</v>
      </c>
      <c r="M38" s="124">
        <f t="shared" si="25"/>
        <v>1199066</v>
      </c>
      <c r="N38" s="124">
        <f t="shared" si="26"/>
        <v>1555301</v>
      </c>
      <c r="O38" s="123">
        <f t="shared" si="27"/>
        <v>1</v>
      </c>
      <c r="P38" s="118" t="str">
        <f t="shared" si="28"/>
        <v>Significant</v>
      </c>
      <c r="Q38" s="125" t="str">
        <f t="shared" si="29"/>
        <v>-</v>
      </c>
      <c r="AE38" s="127" t="s">
        <v>576</v>
      </c>
      <c r="AF38" s="118">
        <v>2</v>
      </c>
      <c r="AG38" s="46" t="s">
        <v>147</v>
      </c>
      <c r="AH38" s="131" t="s">
        <v>226</v>
      </c>
      <c r="AI38" s="135">
        <f>IFERROR(INDEX('3.4-3.8 Map'!$CQ$5:$CT$74,MATCH(AH38,'3.4-3.8 Map'!AreaNames,0),MATCH($C$4,'3.4-3.8 Map'!$CQ$4:$CT$4,0)),0)</f>
        <v>0</v>
      </c>
      <c r="AJ38" s="133" t="s">
        <v>175</v>
      </c>
      <c r="AK38" s="78" t="s">
        <v>191</v>
      </c>
      <c r="AL38" s="134">
        <f t="shared" si="9"/>
        <v>0</v>
      </c>
      <c r="AM38" s="446">
        <f t="shared" si="10"/>
        <v>0</v>
      </c>
      <c r="AN38" s="441">
        <f t="shared" si="11"/>
        <v>2</v>
      </c>
      <c r="AO38" s="454">
        <f>SUMIFS('Sub-Areas'!$D:$D,'Sub-Areas'!$B:$B,AH38)</f>
        <v>12215</v>
      </c>
      <c r="AP38" s="123">
        <f t="shared" si="12"/>
        <v>5.0584946681851123E-2</v>
      </c>
      <c r="AQ38" s="124">
        <f t="shared" si="13"/>
        <v>229260</v>
      </c>
      <c r="AR38" s="124">
        <f t="shared" si="14"/>
        <v>241475</v>
      </c>
      <c r="AS38" s="433">
        <f t="shared" si="15"/>
        <v>1</v>
      </c>
      <c r="AT38" s="118" t="str">
        <f t="shared" si="16"/>
        <v>Significant</v>
      </c>
      <c r="AU38" s="125" t="str">
        <f t="shared" si="17"/>
        <v>-</v>
      </c>
      <c r="AX38" s="76"/>
      <c r="AY38" s="76"/>
      <c r="AZ38" s="76"/>
      <c r="BA38" s="76"/>
      <c r="BB38" s="76"/>
      <c r="BC38" s="76"/>
      <c r="BH38" s="43"/>
      <c r="BI38" s="43"/>
      <c r="BJ38" s="43"/>
      <c r="BK38" s="43"/>
    </row>
    <row r="39" spans="5:63" ht="16.5" customHeight="1" x14ac:dyDescent="0.25">
      <c r="E39" s="60" t="s">
        <v>580</v>
      </c>
      <c r="F39" s="75">
        <v>2</v>
      </c>
      <c r="G39" s="46" t="s">
        <v>163</v>
      </c>
      <c r="H39" s="55" t="s">
        <v>328</v>
      </c>
      <c r="I39" s="440">
        <f>IFERROR(INDEX('3.4-3.8 Map'!$CQ$5:$CT$74,MATCH(H39,'3.4-3.8 Map'!AreaNames,0),MATCH($C$4,'3.4-3.8 Map'!$CQ$4:$CT$4,0)),0)</f>
        <v>0</v>
      </c>
      <c r="J39" s="441">
        <f t="shared" si="23"/>
        <v>3</v>
      </c>
      <c r="K39" s="57">
        <f>SUMIFS('Sub-Areas'!$D:$D,'Sub-Areas'!$B:$B,H39)</f>
        <v>298176</v>
      </c>
      <c r="L39" s="123">
        <f t="shared" si="24"/>
        <v>0.19171594437346853</v>
      </c>
      <c r="M39" s="124">
        <f t="shared" si="25"/>
        <v>1257125</v>
      </c>
      <c r="N39" s="124">
        <f t="shared" si="26"/>
        <v>1555301</v>
      </c>
      <c r="O39" s="123">
        <f t="shared" si="27"/>
        <v>1</v>
      </c>
      <c r="P39" s="118" t="str">
        <f t="shared" si="28"/>
        <v>Significant</v>
      </c>
      <c r="Q39" s="125" t="str">
        <f t="shared" si="29"/>
        <v>-</v>
      </c>
      <c r="AE39" s="163" t="s">
        <v>576</v>
      </c>
      <c r="AF39" s="160">
        <v>2</v>
      </c>
      <c r="AG39" s="47" t="s">
        <v>87</v>
      </c>
      <c r="AH39" s="154" t="s">
        <v>74</v>
      </c>
      <c r="AI39" s="158">
        <f>IFERROR(INDEX('3.4-3.8 Map'!$CQ$5:$CT$74,MATCH(AH39,'3.4-3.8 Map'!AreaNames,0),MATCH($C$4,'3.4-3.8 Map'!$CQ$4:$CT$4,0)),0)</f>
        <v>0</v>
      </c>
      <c r="AJ39" s="155" t="s">
        <v>157</v>
      </c>
      <c r="AK39" s="156" t="s">
        <v>398</v>
      </c>
      <c r="AL39" s="157">
        <f t="shared" si="9"/>
        <v>0</v>
      </c>
      <c r="AM39" s="448">
        <f t="shared" si="10"/>
        <v>0</v>
      </c>
      <c r="AN39" s="449">
        <f t="shared" si="11"/>
        <v>1</v>
      </c>
      <c r="AO39" s="453">
        <f>SUMIFS('Sub-Areas'!$D:$D,'Sub-Areas'!$B:$B,AH39)</f>
        <v>120000</v>
      </c>
      <c r="AP39" s="159">
        <f t="shared" si="12"/>
        <v>1</v>
      </c>
      <c r="AQ39" s="161">
        <f t="shared" si="13"/>
        <v>0</v>
      </c>
      <c r="AR39" s="161">
        <f t="shared" si="14"/>
        <v>120000</v>
      </c>
      <c r="AS39" s="435">
        <f t="shared" si="15"/>
        <v>1</v>
      </c>
      <c r="AT39" s="160" t="str">
        <f t="shared" si="16"/>
        <v>Significant</v>
      </c>
      <c r="AU39" s="162">
        <f t="shared" si="17"/>
        <v>0</v>
      </c>
      <c r="AX39" s="76"/>
      <c r="AY39" s="76"/>
      <c r="AZ39" s="76"/>
      <c r="BA39" s="76"/>
      <c r="BB39" s="76"/>
      <c r="BC39" s="76"/>
      <c r="BH39" s="43"/>
      <c r="BI39" s="43"/>
      <c r="BJ39" s="43"/>
      <c r="BK39" s="43"/>
    </row>
    <row r="40" spans="5:63" ht="16.5" customHeight="1" x14ac:dyDescent="0.25">
      <c r="E40" s="60" t="s">
        <v>580</v>
      </c>
      <c r="F40" s="75">
        <v>2</v>
      </c>
      <c r="G40" s="46" t="s">
        <v>163</v>
      </c>
      <c r="H40" s="55" t="s">
        <v>332</v>
      </c>
      <c r="I40" s="440">
        <f>IFERROR(INDEX('3.4-3.8 Map'!$CQ$5:$CT$74,MATCH(H40,'3.4-3.8 Map'!AreaNames,0),MATCH($C$4,'3.4-3.8 Map'!$CQ$4:$CT$4,0)),0)</f>
        <v>0</v>
      </c>
      <c r="J40" s="441">
        <f t="shared" si="23"/>
        <v>4</v>
      </c>
      <c r="K40" s="57">
        <f>SUMIFS('Sub-Areas'!$D:$D,'Sub-Areas'!$B:$B,H40)</f>
        <v>146153</v>
      </c>
      <c r="L40" s="123">
        <f t="shared" si="24"/>
        <v>9.3970877662908986E-2</v>
      </c>
      <c r="M40" s="124">
        <f t="shared" si="25"/>
        <v>1409148</v>
      </c>
      <c r="N40" s="124">
        <f t="shared" si="26"/>
        <v>1555301</v>
      </c>
      <c r="O40" s="123">
        <f t="shared" si="27"/>
        <v>1</v>
      </c>
      <c r="P40" s="118" t="str">
        <f t="shared" si="28"/>
        <v>Significant</v>
      </c>
      <c r="Q40" s="125" t="str">
        <f t="shared" si="29"/>
        <v>-</v>
      </c>
      <c r="AE40" s="127" t="s">
        <v>576</v>
      </c>
      <c r="AF40" s="118">
        <v>2</v>
      </c>
      <c r="AG40" s="46" t="s">
        <v>120</v>
      </c>
      <c r="AH40" s="131" t="s">
        <v>356</v>
      </c>
      <c r="AI40" s="135">
        <f>IFERROR(INDEX('3.4-3.8 Map'!$CQ$5:$CT$74,MATCH(AH40,'3.4-3.8 Map'!AreaNames,0),MATCH($C$4,'3.4-3.8 Map'!$CQ$4:$CT$4,0)),0)</f>
        <v>0</v>
      </c>
      <c r="AJ40" s="133" t="s">
        <v>157</v>
      </c>
      <c r="AK40" s="78" t="s">
        <v>398</v>
      </c>
      <c r="AL40" s="134">
        <f t="shared" si="9"/>
        <v>0</v>
      </c>
      <c r="AM40" s="446">
        <f t="shared" si="10"/>
        <v>0</v>
      </c>
      <c r="AN40" s="441">
        <f t="shared" si="11"/>
        <v>1</v>
      </c>
      <c r="AO40" s="454">
        <f>SUMIFS('Sub-Areas'!$D:$D,'Sub-Areas'!$B:$B,AH40)</f>
        <v>324919</v>
      </c>
      <c r="AP40" s="123">
        <f t="shared" si="12"/>
        <v>1</v>
      </c>
      <c r="AQ40" s="124">
        <f t="shared" si="13"/>
        <v>0</v>
      </c>
      <c r="AR40" s="124">
        <f t="shared" si="14"/>
        <v>324919</v>
      </c>
      <c r="AS40" s="433">
        <f t="shared" si="15"/>
        <v>1</v>
      </c>
      <c r="AT40" s="118" t="str">
        <f t="shared" si="16"/>
        <v>Significant</v>
      </c>
      <c r="AU40" s="125">
        <f t="shared" si="17"/>
        <v>0</v>
      </c>
      <c r="BH40" s="43"/>
      <c r="BI40" s="43"/>
      <c r="BJ40" s="43"/>
      <c r="BK40" s="43"/>
    </row>
    <row r="41" spans="5:63" ht="16.5" customHeight="1" x14ac:dyDescent="0.25">
      <c r="E41" s="60" t="s">
        <v>580</v>
      </c>
      <c r="F41" s="75">
        <v>2</v>
      </c>
      <c r="G41" s="46" t="s">
        <v>163</v>
      </c>
      <c r="H41" s="55" t="s">
        <v>322</v>
      </c>
      <c r="I41" s="440">
        <f>IFERROR(INDEX('3.4-3.8 Map'!$CQ$5:$CT$74,MATCH(H41,'3.4-3.8 Map'!AreaNames,0),MATCH($C$4,'3.4-3.8 Map'!$CQ$4:$CT$4,0)),0)</f>
        <v>0</v>
      </c>
      <c r="J41" s="441">
        <f t="shared" si="23"/>
        <v>5</v>
      </c>
      <c r="K41" s="57">
        <f>SUMIFS('Sub-Areas'!$D:$D,'Sub-Areas'!$B:$B,H41)</f>
        <v>122770</v>
      </c>
      <c r="L41" s="123">
        <f t="shared" si="24"/>
        <v>7.8936488821134951E-2</v>
      </c>
      <c r="M41" s="124">
        <f t="shared" si="25"/>
        <v>1432531</v>
      </c>
      <c r="N41" s="124">
        <f t="shared" si="26"/>
        <v>1555301</v>
      </c>
      <c r="O41" s="123">
        <f t="shared" si="27"/>
        <v>1</v>
      </c>
      <c r="P41" s="118" t="str">
        <f t="shared" si="28"/>
        <v>Significant</v>
      </c>
      <c r="Q41" s="125" t="str">
        <f t="shared" si="29"/>
        <v>-</v>
      </c>
      <c r="AE41" s="163" t="s">
        <v>576</v>
      </c>
      <c r="AF41" s="160">
        <v>2</v>
      </c>
      <c r="AG41" s="47" t="s">
        <v>122</v>
      </c>
      <c r="AH41" s="154" t="s">
        <v>360</v>
      </c>
      <c r="AI41" s="158">
        <f>IFERROR(INDEX('3.4-3.8 Map'!$CQ$5:$CT$74,MATCH(AH41,'3.4-3.8 Map'!AreaNames,0),MATCH($C$4,'3.4-3.8 Map'!$CQ$4:$CT$4,0)),0)</f>
        <v>0</v>
      </c>
      <c r="AJ41" s="155" t="s">
        <v>160</v>
      </c>
      <c r="AK41" s="156" t="s">
        <v>398</v>
      </c>
      <c r="AL41" s="157">
        <f t="shared" si="9"/>
        <v>0</v>
      </c>
      <c r="AM41" s="448">
        <f t="shared" si="10"/>
        <v>0</v>
      </c>
      <c r="AN41" s="449">
        <f t="shared" si="11"/>
        <v>1</v>
      </c>
      <c r="AO41" s="453">
        <f>SUMIFS('Sub-Areas'!$D:$D,'Sub-Areas'!$B:$B,AH41)</f>
        <v>599423</v>
      </c>
      <c r="AP41" s="159">
        <f t="shared" si="12"/>
        <v>1</v>
      </c>
      <c r="AQ41" s="161">
        <f t="shared" si="13"/>
        <v>0</v>
      </c>
      <c r="AR41" s="161">
        <f t="shared" si="14"/>
        <v>599423</v>
      </c>
      <c r="AS41" s="435">
        <f t="shared" si="15"/>
        <v>1</v>
      </c>
      <c r="AT41" s="160" t="str">
        <f t="shared" si="16"/>
        <v>Significant</v>
      </c>
      <c r="AU41" s="162">
        <f t="shared" si="17"/>
        <v>0</v>
      </c>
      <c r="BH41" s="43"/>
      <c r="BI41" s="43"/>
      <c r="BJ41" s="43"/>
      <c r="BK41" s="43"/>
    </row>
    <row r="42" spans="5:63" ht="16.5" customHeight="1" x14ac:dyDescent="0.25">
      <c r="E42" s="60" t="s">
        <v>580</v>
      </c>
      <c r="F42" s="75">
        <v>2</v>
      </c>
      <c r="G42" s="46" t="s">
        <v>163</v>
      </c>
      <c r="H42" s="55" t="s">
        <v>288</v>
      </c>
      <c r="I42" s="440">
        <f>IFERROR(INDEX('3.4-3.8 Map'!$CQ$5:$CT$74,MATCH(H42,'3.4-3.8 Map'!AreaNames,0),MATCH($C$4,'3.4-3.8 Map'!$CQ$4:$CT$4,0)),0)</f>
        <v>0</v>
      </c>
      <c r="J42" s="441">
        <f t="shared" si="23"/>
        <v>6</v>
      </c>
      <c r="K42" s="57">
        <f>SUMIFS('Sub-Areas'!$D:$D,'Sub-Areas'!$B:$B,H42)</f>
        <v>12272</v>
      </c>
      <c r="L42" s="123">
        <f t="shared" si="24"/>
        <v>7.8904340703182217E-3</v>
      </c>
      <c r="M42" s="124">
        <f t="shared" si="25"/>
        <v>1543029</v>
      </c>
      <c r="N42" s="124">
        <f t="shared" si="26"/>
        <v>1555301</v>
      </c>
      <c r="O42" s="123">
        <f t="shared" si="27"/>
        <v>1</v>
      </c>
      <c r="P42" s="118" t="str">
        <f t="shared" si="28"/>
        <v>Significant</v>
      </c>
      <c r="Q42" s="125" t="str">
        <f t="shared" si="29"/>
        <v>-</v>
      </c>
      <c r="AE42" s="127" t="s">
        <v>576</v>
      </c>
      <c r="AF42" s="118">
        <v>2</v>
      </c>
      <c r="AG42" s="46" t="s">
        <v>117</v>
      </c>
      <c r="AH42" s="131" t="s">
        <v>358</v>
      </c>
      <c r="AI42" s="135">
        <f>IFERROR(INDEX('3.4-3.8 Map'!$CQ$5:$CT$74,MATCH(AH42,'3.4-3.8 Map'!AreaNames,0),MATCH($C$4,'3.4-3.8 Map'!$CQ$4:$CT$4,0)),0)</f>
        <v>0</v>
      </c>
      <c r="AJ42" s="133" t="s">
        <v>153</v>
      </c>
      <c r="AK42" s="78" t="s">
        <v>398</v>
      </c>
      <c r="AL42" s="134">
        <f t="shared" si="9"/>
        <v>0</v>
      </c>
      <c r="AM42" s="446">
        <f t="shared" si="10"/>
        <v>0</v>
      </c>
      <c r="AN42" s="441">
        <f t="shared" si="11"/>
        <v>1</v>
      </c>
      <c r="AO42" s="454">
        <f>SUMIFS('Sub-Areas'!$D:$D,'Sub-Areas'!$B:$B,AH42)</f>
        <v>82399</v>
      </c>
      <c r="AP42" s="123">
        <f t="shared" si="12"/>
        <v>1</v>
      </c>
      <c r="AQ42" s="124">
        <f t="shared" si="13"/>
        <v>0</v>
      </c>
      <c r="AR42" s="124">
        <f t="shared" si="14"/>
        <v>82399</v>
      </c>
      <c r="AS42" s="433">
        <f t="shared" si="15"/>
        <v>1</v>
      </c>
      <c r="AT42" s="118" t="str">
        <f t="shared" si="16"/>
        <v>Significant</v>
      </c>
      <c r="AU42" s="125">
        <f t="shared" si="17"/>
        <v>0</v>
      </c>
      <c r="BH42" s="43"/>
      <c r="BI42" s="43"/>
      <c r="BJ42" s="43"/>
      <c r="BK42" s="43"/>
    </row>
    <row r="43" spans="5:63" ht="16.5" customHeight="1" x14ac:dyDescent="0.25">
      <c r="E43" s="60" t="s">
        <v>580</v>
      </c>
      <c r="F43" s="75">
        <v>2</v>
      </c>
      <c r="G43" s="46" t="s">
        <v>163</v>
      </c>
      <c r="H43" s="55" t="s">
        <v>344</v>
      </c>
      <c r="I43" s="442">
        <f>IFERROR(INDEX('3.4-3.8 Map'!$CQ$5:$CT$74,MATCH(H43,'3.4-3.8 Map'!AreaNames,0),MATCH($C$4,'3.4-3.8 Map'!$CQ$4:$CT$4,0)),0)</f>
        <v>0</v>
      </c>
      <c r="J43" s="441">
        <f t="shared" si="23"/>
        <v>7</v>
      </c>
      <c r="K43" s="57">
        <f>SUMIFS('Sub-Areas'!$D:$D,'Sub-Areas'!$B:$B,H43)</f>
        <v>11877</v>
      </c>
      <c r="L43" s="123">
        <f t="shared" si="24"/>
        <v>7.6364639384916486E-3</v>
      </c>
      <c r="M43" s="124">
        <f t="shared" si="25"/>
        <v>1543424</v>
      </c>
      <c r="N43" s="124">
        <f t="shared" si="26"/>
        <v>1555301</v>
      </c>
      <c r="O43" s="123">
        <f t="shared" si="27"/>
        <v>1</v>
      </c>
      <c r="P43" s="118" t="str">
        <f t="shared" si="28"/>
        <v>Significant</v>
      </c>
      <c r="Q43" s="125" t="str">
        <f t="shared" si="29"/>
        <v>-</v>
      </c>
      <c r="AE43" s="163" t="s">
        <v>576</v>
      </c>
      <c r="AF43" s="160">
        <v>2</v>
      </c>
      <c r="AG43" s="47" t="s">
        <v>130</v>
      </c>
      <c r="AH43" s="154" t="s">
        <v>101</v>
      </c>
      <c r="AI43" s="158">
        <f>IFERROR(INDEX('3.4-3.8 Map'!$CQ$5:$CT$74,MATCH(AH43,'3.4-3.8 Map'!AreaNames,0),MATCH($C$4,'3.4-3.8 Map'!$CQ$4:$CT$4,0)),0)</f>
        <v>0</v>
      </c>
      <c r="AJ43" s="155" t="s">
        <v>172</v>
      </c>
      <c r="AK43" s="156" t="s">
        <v>398</v>
      </c>
      <c r="AL43" s="157">
        <f t="shared" si="9"/>
        <v>0</v>
      </c>
      <c r="AM43" s="448">
        <f t="shared" si="10"/>
        <v>0</v>
      </c>
      <c r="AN43" s="449">
        <f t="shared" si="11"/>
        <v>1</v>
      </c>
      <c r="AO43" s="453">
        <f>SUMIFS('Sub-Areas'!$D:$D,'Sub-Areas'!$B:$B,AH43)</f>
        <v>166383</v>
      </c>
      <c r="AP43" s="159">
        <f t="shared" si="12"/>
        <v>1</v>
      </c>
      <c r="AQ43" s="161">
        <f t="shared" si="13"/>
        <v>0</v>
      </c>
      <c r="AR43" s="161">
        <f t="shared" si="14"/>
        <v>166383</v>
      </c>
      <c r="AS43" s="435">
        <f t="shared" si="15"/>
        <v>1</v>
      </c>
      <c r="AT43" s="160" t="str">
        <f t="shared" si="16"/>
        <v>Significant</v>
      </c>
      <c r="AU43" s="162">
        <f t="shared" si="17"/>
        <v>0</v>
      </c>
      <c r="BH43" s="43"/>
      <c r="BI43" s="43"/>
      <c r="BJ43" s="43"/>
      <c r="BK43" s="43"/>
    </row>
    <row r="44" spans="5:63" ht="16.5" customHeight="1" x14ac:dyDescent="0.25">
      <c r="E44" s="60" t="s">
        <v>580</v>
      </c>
      <c r="F44" s="75">
        <v>2</v>
      </c>
      <c r="G44" s="46" t="s">
        <v>163</v>
      </c>
      <c r="H44" s="55" t="s">
        <v>293</v>
      </c>
      <c r="I44" s="440">
        <f>IFERROR(INDEX('3.4-3.8 Map'!$CQ$5:$CT$74,MATCH(H44,'3.4-3.8 Map'!AreaNames,0),MATCH($C$4,'3.4-3.8 Map'!$CQ$4:$CT$4,0)),0)</f>
        <v>0</v>
      </c>
      <c r="J44" s="441">
        <f t="shared" si="23"/>
        <v>8</v>
      </c>
      <c r="K44" s="57">
        <f>SUMIFS('Sub-Areas'!$D:$D,'Sub-Areas'!$B:$B,H44)</f>
        <v>7159</v>
      </c>
      <c r="L44" s="123">
        <f t="shared" si="24"/>
        <v>4.6029675284719809E-3</v>
      </c>
      <c r="M44" s="124">
        <f t="shared" si="25"/>
        <v>1548142</v>
      </c>
      <c r="N44" s="124">
        <f t="shared" si="26"/>
        <v>1555301</v>
      </c>
      <c r="O44" s="123">
        <f t="shared" si="27"/>
        <v>1</v>
      </c>
      <c r="P44" s="118" t="str">
        <f t="shared" si="28"/>
        <v>Significant</v>
      </c>
      <c r="Q44" s="125" t="str">
        <f t="shared" si="29"/>
        <v>-</v>
      </c>
      <c r="AE44" s="127" t="s">
        <v>576</v>
      </c>
      <c r="AF44" s="118">
        <v>2</v>
      </c>
      <c r="AG44" s="46" t="s">
        <v>124</v>
      </c>
      <c r="AH44" s="131" t="s">
        <v>349</v>
      </c>
      <c r="AI44" s="135">
        <f>IFERROR(INDEX('3.4-3.8 Map'!$CQ$5:$CT$74,MATCH(AH44,'3.4-3.8 Map'!AreaNames,0),MATCH($C$4,'3.4-3.8 Map'!$CQ$4:$CT$4,0)),0)</f>
        <v>0</v>
      </c>
      <c r="AJ44" s="133" t="s">
        <v>163</v>
      </c>
      <c r="AK44" s="78" t="s">
        <v>398</v>
      </c>
      <c r="AL44" s="134">
        <f t="shared" si="9"/>
        <v>0</v>
      </c>
      <c r="AM44" s="446">
        <f t="shared" si="10"/>
        <v>0</v>
      </c>
      <c r="AN44" s="441">
        <f t="shared" si="11"/>
        <v>1</v>
      </c>
      <c r="AO44" s="454">
        <f>SUMIFS('Sub-Areas'!$D:$D,'Sub-Areas'!$B:$B,AH44)</f>
        <v>356235</v>
      </c>
      <c r="AP44" s="123">
        <f t="shared" si="12"/>
        <v>0.96008311637910126</v>
      </c>
      <c r="AQ44" s="124">
        <f t="shared" si="13"/>
        <v>14811</v>
      </c>
      <c r="AR44" s="124">
        <f t="shared" si="14"/>
        <v>371046</v>
      </c>
      <c r="AS44" s="433">
        <f t="shared" si="15"/>
        <v>1</v>
      </c>
      <c r="AT44" s="118" t="str">
        <f t="shared" si="16"/>
        <v>Significant</v>
      </c>
      <c r="AU44" s="125">
        <f t="shared" si="17"/>
        <v>0</v>
      </c>
      <c r="BH44" s="43"/>
      <c r="BI44" s="43"/>
      <c r="BJ44" s="43"/>
      <c r="BK44" s="43"/>
    </row>
    <row r="45" spans="5:63" ht="16.5" customHeight="1" x14ac:dyDescent="0.25">
      <c r="E45" s="60" t="s">
        <v>580</v>
      </c>
      <c r="F45" s="75">
        <v>2</v>
      </c>
      <c r="G45" s="46" t="s">
        <v>163</v>
      </c>
      <c r="H45" s="55" t="s">
        <v>299</v>
      </c>
      <c r="I45" s="442">
        <f>IFERROR(INDEX('3.4-3.8 Map'!$CQ$5:$CT$74,MATCH(H45,'3.4-3.8 Map'!AreaNames,0),MATCH($C$4,'3.4-3.8 Map'!$CQ$4:$CT$4,0)),0)</f>
        <v>0</v>
      </c>
      <c r="J45" s="441">
        <f t="shared" si="23"/>
        <v>9</v>
      </c>
      <c r="K45" s="57">
        <f>SUMIFS('Sub-Areas'!$D:$D,'Sub-Areas'!$B:$B,H45)</f>
        <v>887</v>
      </c>
      <c r="L45" s="123">
        <f t="shared" si="24"/>
        <v>5.7030761248144245E-4</v>
      </c>
      <c r="M45" s="124">
        <f t="shared" si="25"/>
        <v>1554414</v>
      </c>
      <c r="N45" s="124">
        <f t="shared" si="26"/>
        <v>1555301</v>
      </c>
      <c r="O45" s="123">
        <f t="shared" si="27"/>
        <v>1</v>
      </c>
      <c r="P45" s="118" t="str">
        <f t="shared" si="28"/>
        <v>Significant</v>
      </c>
      <c r="Q45" s="125" t="str">
        <f t="shared" si="29"/>
        <v>-</v>
      </c>
      <c r="AE45" s="127" t="s">
        <v>576</v>
      </c>
      <c r="AF45" s="118">
        <v>2</v>
      </c>
      <c r="AG45" s="46" t="s">
        <v>124</v>
      </c>
      <c r="AH45" s="131" t="s">
        <v>344</v>
      </c>
      <c r="AI45" s="135">
        <f>IFERROR(INDEX('3.4-3.8 Map'!$CQ$5:$CT$74,MATCH(AH45,'3.4-3.8 Map'!AreaNames,0),MATCH($C$4,'3.4-3.8 Map'!$CQ$4:$CT$4,0)),0)</f>
        <v>0</v>
      </c>
      <c r="AJ45" s="133" t="s">
        <v>163</v>
      </c>
      <c r="AK45" s="78" t="s">
        <v>182</v>
      </c>
      <c r="AL45" s="134">
        <f t="shared" si="9"/>
        <v>0</v>
      </c>
      <c r="AM45" s="446">
        <f t="shared" si="10"/>
        <v>0</v>
      </c>
      <c r="AN45" s="441">
        <f t="shared" si="11"/>
        <v>2</v>
      </c>
      <c r="AO45" s="454">
        <f>SUMIFS('Sub-Areas'!$D:$D,'Sub-Areas'!$B:$B,AH45)</f>
        <v>11877</v>
      </c>
      <c r="AP45" s="123">
        <f t="shared" si="12"/>
        <v>3.2009508255041154E-2</v>
      </c>
      <c r="AQ45" s="124">
        <f t="shared" si="13"/>
        <v>359169</v>
      </c>
      <c r="AR45" s="124">
        <f t="shared" si="14"/>
        <v>371046</v>
      </c>
      <c r="AS45" s="433">
        <f t="shared" si="15"/>
        <v>1</v>
      </c>
      <c r="AT45" s="118" t="str">
        <f t="shared" si="16"/>
        <v>Significant</v>
      </c>
      <c r="AU45" s="125" t="str">
        <f t="shared" si="17"/>
        <v>-</v>
      </c>
      <c r="BH45" s="43"/>
      <c r="BI45" s="43"/>
      <c r="BJ45" s="43"/>
      <c r="BK45" s="43"/>
    </row>
    <row r="46" spans="5:63" ht="16.5" customHeight="1" x14ac:dyDescent="0.25">
      <c r="E46" s="60" t="s">
        <v>580</v>
      </c>
      <c r="F46" s="75">
        <v>2</v>
      </c>
      <c r="G46" s="46" t="s">
        <v>163</v>
      </c>
      <c r="H46" s="55" t="s">
        <v>291</v>
      </c>
      <c r="I46" s="440">
        <f>IFERROR(INDEX('3.4-3.8 Map'!$CQ$5:$CT$74,MATCH(H46,'3.4-3.8 Map'!AreaNames,0),MATCH($C$4,'3.4-3.8 Map'!$CQ$4:$CT$4,0)),0)</f>
        <v>0</v>
      </c>
      <c r="J46" s="441">
        <f t="shared" si="23"/>
        <v>10</v>
      </c>
      <c r="K46" s="57">
        <f>SUMIFS('Sub-Areas'!$D:$D,'Sub-Areas'!$B:$B,H46)</f>
        <v>560</v>
      </c>
      <c r="L46" s="123">
        <f t="shared" si="24"/>
        <v>3.6005892107058375E-4</v>
      </c>
      <c r="M46" s="124">
        <f t="shared" si="25"/>
        <v>1554741</v>
      </c>
      <c r="N46" s="124">
        <f t="shared" si="26"/>
        <v>1555301</v>
      </c>
      <c r="O46" s="123">
        <f t="shared" si="27"/>
        <v>1</v>
      </c>
      <c r="P46" s="118" t="str">
        <f t="shared" si="28"/>
        <v>Significant</v>
      </c>
      <c r="Q46" s="125" t="str">
        <f t="shared" si="29"/>
        <v>-</v>
      </c>
      <c r="AE46" s="127" t="s">
        <v>576</v>
      </c>
      <c r="AF46" s="118">
        <v>2</v>
      </c>
      <c r="AG46" s="46" t="s">
        <v>124</v>
      </c>
      <c r="AH46" s="131" t="s">
        <v>404</v>
      </c>
      <c r="AI46" s="135">
        <f>IFERROR(INDEX('3.4-3.8 Map'!$CQ$5:$CT$74,MATCH(AH46,'3.4-3.8 Map'!AreaNames,0),MATCH($C$4,'3.4-3.8 Map'!$CQ$4:$CT$4,0)),0)</f>
        <v>0</v>
      </c>
      <c r="AJ46" s="133" t="s">
        <v>398</v>
      </c>
      <c r="AK46" s="78" t="s">
        <v>398</v>
      </c>
      <c r="AL46" s="134">
        <f t="shared" si="9"/>
        <v>0</v>
      </c>
      <c r="AM46" s="446">
        <f t="shared" si="10"/>
        <v>0</v>
      </c>
      <c r="AN46" s="441">
        <f t="shared" si="11"/>
        <v>3</v>
      </c>
      <c r="AO46" s="454">
        <f>SUMIFS('Sub-Areas'!$D:$D,'Sub-Areas'!$B:$B,AH46)</f>
        <v>2934</v>
      </c>
      <c r="AP46" s="123">
        <f t="shared" si="12"/>
        <v>7.9073753658576024E-3</v>
      </c>
      <c r="AQ46" s="124">
        <f t="shared" si="13"/>
        <v>368112</v>
      </c>
      <c r="AR46" s="124">
        <f t="shared" si="14"/>
        <v>371046</v>
      </c>
      <c r="AS46" s="433">
        <f t="shared" si="15"/>
        <v>1</v>
      </c>
      <c r="AT46" s="118" t="str">
        <f t="shared" si="16"/>
        <v>Significant</v>
      </c>
      <c r="AU46" s="125" t="str">
        <f t="shared" si="17"/>
        <v>-</v>
      </c>
      <c r="BH46" s="43"/>
      <c r="BI46" s="43"/>
      <c r="BJ46" s="43"/>
      <c r="BK46" s="43"/>
    </row>
    <row r="47" spans="5:63" ht="16.5" customHeight="1" x14ac:dyDescent="0.25">
      <c r="E47" s="60" t="s">
        <v>580</v>
      </c>
      <c r="F47" s="75">
        <v>2</v>
      </c>
      <c r="G47" s="46" t="s">
        <v>163</v>
      </c>
      <c r="H47" s="55" t="s">
        <v>295</v>
      </c>
      <c r="I47" s="440">
        <f>IFERROR(INDEX('3.4-3.8 Map'!$CQ$5:$CT$74,MATCH(H47,'3.4-3.8 Map'!AreaNames,0),MATCH($C$4,'3.4-3.8 Map'!$CQ$4:$CT$4,0)),0)</f>
        <v>0</v>
      </c>
      <c r="J47" s="441">
        <f t="shared" si="23"/>
        <v>11</v>
      </c>
      <c r="K47" s="57">
        <f>SUMIFS('Sub-Areas'!$D:$D,'Sub-Areas'!$B:$B,H47)</f>
        <v>210</v>
      </c>
      <c r="L47" s="123">
        <f t="shared" si="24"/>
        <v>1.3502209540146892E-4</v>
      </c>
      <c r="M47" s="124">
        <f t="shared" si="25"/>
        <v>1555091</v>
      </c>
      <c r="N47" s="124">
        <f t="shared" si="26"/>
        <v>1555301</v>
      </c>
      <c r="O47" s="123">
        <f t="shared" si="27"/>
        <v>1</v>
      </c>
      <c r="P47" s="118" t="str">
        <f t="shared" si="28"/>
        <v>Significant</v>
      </c>
      <c r="Q47" s="125" t="str">
        <f t="shared" si="29"/>
        <v>-</v>
      </c>
      <c r="AE47" s="163" t="s">
        <v>576</v>
      </c>
      <c r="AF47" s="160">
        <v>2</v>
      </c>
      <c r="AG47" s="47" t="s">
        <v>128</v>
      </c>
      <c r="AH47" s="154" t="s">
        <v>245</v>
      </c>
      <c r="AI47" s="158">
        <f>IFERROR(INDEX('3.4-3.8 Map'!$CQ$5:$CT$74,MATCH(AH47,'3.4-3.8 Map'!AreaNames,0),MATCH($C$4,'3.4-3.8 Map'!$CQ$4:$CT$4,0)),0)</f>
        <v>0</v>
      </c>
      <c r="AJ47" s="155" t="s">
        <v>169</v>
      </c>
      <c r="AK47" s="156" t="s">
        <v>398</v>
      </c>
      <c r="AL47" s="157">
        <f t="shared" si="9"/>
        <v>0</v>
      </c>
      <c r="AM47" s="448">
        <f t="shared" si="10"/>
        <v>0</v>
      </c>
      <c r="AN47" s="449">
        <f t="shared" si="11"/>
        <v>1</v>
      </c>
      <c r="AO47" s="453">
        <f>SUMIFS('Sub-Areas'!$D:$D,'Sub-Areas'!$B:$B,AH47)</f>
        <v>132499</v>
      </c>
      <c r="AP47" s="159">
        <f t="shared" si="12"/>
        <v>1</v>
      </c>
      <c r="AQ47" s="161">
        <f t="shared" si="13"/>
        <v>0</v>
      </c>
      <c r="AR47" s="161">
        <f t="shared" si="14"/>
        <v>132499</v>
      </c>
      <c r="AS47" s="435">
        <f t="shared" si="15"/>
        <v>1</v>
      </c>
      <c r="AT47" s="160" t="str">
        <f t="shared" si="16"/>
        <v>Significant</v>
      </c>
      <c r="AU47" s="162">
        <f t="shared" si="17"/>
        <v>0</v>
      </c>
      <c r="BH47" s="43"/>
      <c r="BI47" s="43"/>
      <c r="BJ47" s="43"/>
      <c r="BK47" s="43"/>
    </row>
    <row r="48" spans="5:63" ht="16.5" customHeight="1" x14ac:dyDescent="0.25">
      <c r="E48" s="60" t="s">
        <v>580</v>
      </c>
      <c r="F48" s="75">
        <v>2</v>
      </c>
      <c r="G48" s="46" t="s">
        <v>163</v>
      </c>
      <c r="H48" s="55" t="s">
        <v>297</v>
      </c>
      <c r="I48" s="442">
        <f>IFERROR(INDEX('3.4-3.8 Map'!$CQ$5:$CT$74,MATCH(H48,'3.4-3.8 Map'!AreaNames,0),MATCH($C$4,'3.4-3.8 Map'!$CQ$4:$CT$4,0)),0)</f>
        <v>0</v>
      </c>
      <c r="J48" s="441">
        <f t="shared" si="23"/>
        <v>12</v>
      </c>
      <c r="K48" s="57">
        <f>SUMIFS('Sub-Areas'!$D:$D,'Sub-Areas'!$B:$B,H48)</f>
        <v>29</v>
      </c>
      <c r="L48" s="123">
        <f t="shared" si="24"/>
        <v>1.8645908412583801E-5</v>
      </c>
      <c r="M48" s="124">
        <f t="shared" si="25"/>
        <v>1555272</v>
      </c>
      <c r="N48" s="124">
        <f t="shared" si="26"/>
        <v>1555301</v>
      </c>
      <c r="O48" s="123">
        <f t="shared" si="27"/>
        <v>1</v>
      </c>
      <c r="P48" s="118" t="str">
        <f t="shared" si="28"/>
        <v>Significant</v>
      </c>
      <c r="Q48" s="125" t="str">
        <f t="shared" si="29"/>
        <v>-</v>
      </c>
      <c r="AE48" s="127" t="s">
        <v>576</v>
      </c>
      <c r="AF48" s="118">
        <v>2</v>
      </c>
      <c r="AG48" s="46" t="s">
        <v>126</v>
      </c>
      <c r="AH48" s="131" t="s">
        <v>249</v>
      </c>
      <c r="AI48" s="135">
        <f>IFERROR(INDEX('3.4-3.8 Map'!$CQ$5:$CT$74,MATCH(AH48,'3.4-3.8 Map'!AreaNames,0),MATCH($C$4,'3.4-3.8 Map'!$CQ$4:$CT$4,0)),0)</f>
        <v>0</v>
      </c>
      <c r="AJ48" s="133" t="s">
        <v>166</v>
      </c>
      <c r="AK48" s="78" t="s">
        <v>398</v>
      </c>
      <c r="AL48" s="134">
        <f t="shared" si="9"/>
        <v>0</v>
      </c>
      <c r="AM48" s="446">
        <f t="shared" si="10"/>
        <v>0</v>
      </c>
      <c r="AN48" s="441">
        <f t="shared" si="11"/>
        <v>1</v>
      </c>
      <c r="AO48" s="454">
        <f>SUMIFS('Sub-Areas'!$D:$D,'Sub-Areas'!$B:$B,AH48)</f>
        <v>369175</v>
      </c>
      <c r="AP48" s="123">
        <f t="shared" si="12"/>
        <v>1</v>
      </c>
      <c r="AQ48" s="124">
        <f t="shared" si="13"/>
        <v>0</v>
      </c>
      <c r="AR48" s="124">
        <f t="shared" si="14"/>
        <v>369175</v>
      </c>
      <c r="AS48" s="433">
        <f t="shared" si="15"/>
        <v>1</v>
      </c>
      <c r="AT48" s="118" t="str">
        <f t="shared" si="16"/>
        <v>Significant</v>
      </c>
      <c r="AU48" s="125">
        <f t="shared" si="17"/>
        <v>0</v>
      </c>
      <c r="BH48" s="43"/>
      <c r="BI48" s="43"/>
      <c r="BJ48" s="43"/>
      <c r="BK48" s="43"/>
    </row>
    <row r="49" spans="5:63" ht="16.5" customHeight="1" x14ac:dyDescent="0.25">
      <c r="E49" s="60" t="s">
        <v>580</v>
      </c>
      <c r="F49" s="75">
        <v>2</v>
      </c>
      <c r="G49" s="46" t="s">
        <v>163</v>
      </c>
      <c r="H49" s="55" t="s">
        <v>330</v>
      </c>
      <c r="I49" s="442">
        <f>IFERROR(INDEX('3.4-3.8 Map'!$CQ$5:$CT$74,MATCH(H49,'3.4-3.8 Map'!AreaNames,0),MATCH($C$4,'3.4-3.8 Map'!$CQ$4:$CT$4,0)),0)</f>
        <v>0</v>
      </c>
      <c r="J49" s="441">
        <f t="shared" si="23"/>
        <v>13</v>
      </c>
      <c r="K49" s="57">
        <f>SUMIFS('Sub-Areas'!$D:$D,'Sub-Areas'!$B:$B,H49)</f>
        <v>0</v>
      </c>
      <c r="L49" s="123">
        <f t="shared" si="24"/>
        <v>0</v>
      </c>
      <c r="M49" s="124">
        <f t="shared" si="25"/>
        <v>1555301</v>
      </c>
      <c r="N49" s="124">
        <f t="shared" si="26"/>
        <v>1555301</v>
      </c>
      <c r="O49" s="123">
        <f t="shared" si="27"/>
        <v>1</v>
      </c>
      <c r="P49" s="118" t="str">
        <f t="shared" si="28"/>
        <v>Significant</v>
      </c>
      <c r="Q49" s="125" t="str">
        <f t="shared" si="29"/>
        <v>-</v>
      </c>
      <c r="AE49" s="127" t="s">
        <v>576</v>
      </c>
      <c r="AF49" s="118">
        <v>2</v>
      </c>
      <c r="AG49" s="46" t="s">
        <v>132</v>
      </c>
      <c r="AH49" s="131" t="s">
        <v>253</v>
      </c>
      <c r="AI49" s="135">
        <f>IFERROR(INDEX('3.4-3.8 Map'!$CQ$5:$CT$74,MATCH(AH49,'3.4-3.8 Map'!AreaNames,0),MATCH($C$4,'3.4-3.8 Map'!$CQ$4:$CT$4,0)),0)</f>
        <v>0</v>
      </c>
      <c r="AJ49" s="133" t="s">
        <v>175</v>
      </c>
      <c r="AK49" s="78" t="s">
        <v>398</v>
      </c>
      <c r="AL49" s="134">
        <f t="shared" si="9"/>
        <v>0</v>
      </c>
      <c r="AM49" s="446">
        <f t="shared" si="10"/>
        <v>0</v>
      </c>
      <c r="AN49" s="441">
        <f t="shared" si="11"/>
        <v>1</v>
      </c>
      <c r="AO49" s="454">
        <f>SUMIFS('Sub-Areas'!$D:$D,'Sub-Areas'!$B:$B,AH49)</f>
        <v>90436</v>
      </c>
      <c r="AP49" s="123">
        <f t="shared" si="12"/>
        <v>1</v>
      </c>
      <c r="AQ49" s="124">
        <f t="shared" si="13"/>
        <v>0</v>
      </c>
      <c r="AR49" s="124">
        <f t="shared" si="14"/>
        <v>90436</v>
      </c>
      <c r="AS49" s="433">
        <f t="shared" si="15"/>
        <v>1</v>
      </c>
      <c r="AT49" s="118" t="str">
        <f t="shared" si="16"/>
        <v>Significant</v>
      </c>
      <c r="AU49" s="125">
        <f t="shared" si="17"/>
        <v>0</v>
      </c>
      <c r="BH49" s="43"/>
      <c r="BI49" s="43"/>
      <c r="BJ49" s="43"/>
      <c r="BK49" s="43"/>
    </row>
    <row r="50" spans="5:63" ht="16.5" customHeight="1" thickBot="1" x14ac:dyDescent="0.3">
      <c r="E50" s="60" t="s">
        <v>580</v>
      </c>
      <c r="F50" s="75">
        <v>2</v>
      </c>
      <c r="G50" s="46" t="s">
        <v>169</v>
      </c>
      <c r="H50" s="55" t="s">
        <v>58</v>
      </c>
      <c r="I50" s="442">
        <f>IFERROR(INDEX('3.4-3.8 Map'!$CQ$5:$CT$74,MATCH(H50,'3.4-3.8 Map'!AreaNames,0),MATCH($C$4,'3.4-3.8 Map'!$CQ$4:$CT$4,0)),0)</f>
        <v>0</v>
      </c>
      <c r="J50" s="441">
        <f t="shared" si="23"/>
        <v>1</v>
      </c>
      <c r="K50" s="57">
        <f>SUMIFS('Sub-Areas'!$D:$D,'Sub-Areas'!$B:$B,H50)</f>
        <v>283263</v>
      </c>
      <c r="L50" s="123">
        <f t="shared" si="24"/>
        <v>0.50923960039335048</v>
      </c>
      <c r="M50" s="124">
        <f t="shared" si="25"/>
        <v>272984</v>
      </c>
      <c r="N50" s="124">
        <f t="shared" si="26"/>
        <v>556247</v>
      </c>
      <c r="O50" s="123">
        <f t="shared" si="27"/>
        <v>1</v>
      </c>
      <c r="P50" s="118" t="str">
        <f t="shared" si="28"/>
        <v>Significant</v>
      </c>
      <c r="Q50" s="125">
        <f t="shared" si="29"/>
        <v>0</v>
      </c>
      <c r="AE50" s="172" t="s">
        <v>576</v>
      </c>
      <c r="AF50" s="173">
        <v>2</v>
      </c>
      <c r="AG50" s="406" t="s">
        <v>89</v>
      </c>
      <c r="AH50" s="174" t="s">
        <v>90</v>
      </c>
      <c r="AI50" s="178">
        <f>IFERROR(INDEX('3.4-3.8 Map'!$CQ$5:$CT$74,MATCH(AH50,'3.4-3.8 Map'!AreaNames,0),MATCH($C$4,'3.4-3.8 Map'!$CQ$4:$CT$4,0)),0)</f>
        <v>0</v>
      </c>
      <c r="AJ50" s="175" t="s">
        <v>157</v>
      </c>
      <c r="AK50" s="176" t="s">
        <v>398</v>
      </c>
      <c r="AL50" s="177">
        <f t="shared" si="9"/>
        <v>0</v>
      </c>
      <c r="AM50" s="450">
        <f t="shared" si="10"/>
        <v>0</v>
      </c>
      <c r="AN50" s="451">
        <f t="shared" si="11"/>
        <v>1</v>
      </c>
      <c r="AO50" s="455">
        <f>SUMIFS('Sub-Areas'!$D:$D,'Sub-Areas'!$B:$B,AH50)</f>
        <v>193137</v>
      </c>
      <c r="AP50" s="91">
        <f t="shared" si="12"/>
        <v>1</v>
      </c>
      <c r="AQ50" s="90">
        <f t="shared" si="13"/>
        <v>0</v>
      </c>
      <c r="AR50" s="90">
        <f t="shared" si="14"/>
        <v>193137</v>
      </c>
      <c r="AS50" s="436">
        <f t="shared" si="15"/>
        <v>1</v>
      </c>
      <c r="AT50" s="173" t="str">
        <f t="shared" si="16"/>
        <v>Significant</v>
      </c>
      <c r="AU50" s="179">
        <f t="shared" si="17"/>
        <v>0</v>
      </c>
      <c r="BH50" s="43"/>
      <c r="BI50" s="43"/>
      <c r="BJ50" s="43"/>
      <c r="BK50" s="43"/>
    </row>
    <row r="51" spans="5:63" ht="16.5" customHeight="1" x14ac:dyDescent="0.25">
      <c r="E51" s="60" t="s">
        <v>580</v>
      </c>
      <c r="F51" s="75">
        <v>2</v>
      </c>
      <c r="G51" s="46" t="s">
        <v>169</v>
      </c>
      <c r="H51" s="55" t="s">
        <v>71</v>
      </c>
      <c r="I51" s="440">
        <f>IFERROR(INDEX('3.4-3.8 Map'!$CQ$5:$CT$74,MATCH(H51,'3.4-3.8 Map'!AreaNames,0),MATCH($C$4,'3.4-3.8 Map'!$CQ$4:$CT$4,0)),0)</f>
        <v>0</v>
      </c>
      <c r="J51" s="441">
        <f t="shared" si="23"/>
        <v>2</v>
      </c>
      <c r="K51" s="57">
        <f>SUMIFS('Sub-Areas'!$D:$D,'Sub-Areas'!$B:$B,H51)</f>
        <v>139083</v>
      </c>
      <c r="L51" s="123">
        <f t="shared" si="24"/>
        <v>0.25003820245322672</v>
      </c>
      <c r="M51" s="124">
        <f t="shared" si="25"/>
        <v>417164</v>
      </c>
      <c r="N51" s="124">
        <f t="shared" si="26"/>
        <v>556247</v>
      </c>
      <c r="O51" s="123">
        <f t="shared" si="27"/>
        <v>1</v>
      </c>
      <c r="P51" s="118" t="str">
        <f t="shared" si="28"/>
        <v>Significant</v>
      </c>
      <c r="Q51" s="125" t="str">
        <f t="shared" si="29"/>
        <v>-</v>
      </c>
      <c r="BH51" s="43"/>
      <c r="BI51" s="43"/>
      <c r="BJ51" s="43"/>
      <c r="BK51" s="43"/>
    </row>
    <row r="52" spans="5:63" ht="16.5" customHeight="1" x14ac:dyDescent="0.25">
      <c r="E52" s="60" t="s">
        <v>580</v>
      </c>
      <c r="F52" s="75">
        <v>2</v>
      </c>
      <c r="G52" s="46" t="s">
        <v>169</v>
      </c>
      <c r="H52" s="55" t="s">
        <v>245</v>
      </c>
      <c r="I52" s="442">
        <f>IFERROR(INDEX('3.4-3.8 Map'!$CQ$5:$CT$74,MATCH(H52,'3.4-3.8 Map'!AreaNames,0),MATCH($C$4,'3.4-3.8 Map'!$CQ$4:$CT$4,0)),0)</f>
        <v>0</v>
      </c>
      <c r="J52" s="441">
        <f t="shared" si="23"/>
        <v>3</v>
      </c>
      <c r="K52" s="57">
        <f>SUMIFS('Sub-Areas'!$D:$D,'Sub-Areas'!$B:$B,H52)</f>
        <v>132499</v>
      </c>
      <c r="L52" s="123">
        <f t="shared" si="24"/>
        <v>0.23820173412171211</v>
      </c>
      <c r="M52" s="124">
        <f t="shared" si="25"/>
        <v>423748</v>
      </c>
      <c r="N52" s="124">
        <f t="shared" si="26"/>
        <v>556247</v>
      </c>
      <c r="O52" s="123">
        <f t="shared" si="27"/>
        <v>1</v>
      </c>
      <c r="P52" s="118" t="str">
        <f t="shared" si="28"/>
        <v>Significant</v>
      </c>
      <c r="Q52" s="125" t="str">
        <f t="shared" si="29"/>
        <v>-</v>
      </c>
      <c r="BH52" s="43"/>
      <c r="BI52" s="43"/>
      <c r="BJ52" s="43"/>
      <c r="BK52" s="43"/>
    </row>
    <row r="53" spans="5:63" ht="16.5" customHeight="1" x14ac:dyDescent="0.25">
      <c r="E53" s="60" t="s">
        <v>580</v>
      </c>
      <c r="F53" s="75">
        <v>2</v>
      </c>
      <c r="G53" s="46" t="s">
        <v>169</v>
      </c>
      <c r="H53" s="55" t="s">
        <v>383</v>
      </c>
      <c r="I53" s="440">
        <f>IFERROR(INDEX('3.4-3.8 Map'!$CQ$5:$CT$74,MATCH(H53,'3.4-3.8 Map'!AreaNames,0),MATCH($C$4,'3.4-3.8 Map'!$CQ$4:$CT$4,0)),0)</f>
        <v>0</v>
      </c>
      <c r="J53" s="441">
        <f t="shared" si="23"/>
        <v>4</v>
      </c>
      <c r="K53" s="57">
        <f>SUMIFS('Sub-Areas'!$D:$D,'Sub-Areas'!$B:$B,H53)</f>
        <v>1402</v>
      </c>
      <c r="L53" s="123">
        <f t="shared" si="24"/>
        <v>2.5204630317107327E-3</v>
      </c>
      <c r="M53" s="124">
        <f t="shared" si="25"/>
        <v>554845</v>
      </c>
      <c r="N53" s="124">
        <f t="shared" si="26"/>
        <v>556247</v>
      </c>
      <c r="O53" s="123">
        <f t="shared" si="27"/>
        <v>1</v>
      </c>
      <c r="P53" s="118" t="str">
        <f t="shared" si="28"/>
        <v>Significant</v>
      </c>
      <c r="Q53" s="125" t="str">
        <f t="shared" si="29"/>
        <v>-</v>
      </c>
      <c r="BH53" s="43"/>
      <c r="BI53" s="43"/>
      <c r="BJ53" s="43"/>
      <c r="BK53" s="43"/>
    </row>
    <row r="54" spans="5:63" ht="16.5" customHeight="1" x14ac:dyDescent="0.25">
      <c r="E54" s="60" t="s">
        <v>580</v>
      </c>
      <c r="F54" s="75">
        <v>2</v>
      </c>
      <c r="G54" s="46" t="s">
        <v>166</v>
      </c>
      <c r="H54" s="55" t="s">
        <v>366</v>
      </c>
      <c r="I54" s="442">
        <f>IFERROR(INDEX('3.4-3.8 Map'!$CQ$5:$CT$74,MATCH(H54,'3.4-3.8 Map'!AreaNames,0),MATCH($C$4,'3.4-3.8 Map'!$CQ$4:$CT$4,0)),0)</f>
        <v>0</v>
      </c>
      <c r="J54" s="441">
        <f t="shared" si="23"/>
        <v>1</v>
      </c>
      <c r="K54" s="57">
        <f>SUMIFS('Sub-Areas'!$D:$D,'Sub-Areas'!$B:$B,H54)</f>
        <v>560312</v>
      </c>
      <c r="L54" s="123">
        <f t="shared" si="24"/>
        <v>0.34946178549131601</v>
      </c>
      <c r="M54" s="124">
        <f t="shared" si="25"/>
        <v>1043045</v>
      </c>
      <c r="N54" s="124">
        <f t="shared" si="26"/>
        <v>1603357</v>
      </c>
      <c r="O54" s="123">
        <f t="shared" si="27"/>
        <v>1</v>
      </c>
      <c r="P54" s="118" t="str">
        <f t="shared" si="28"/>
        <v>Significant</v>
      </c>
      <c r="Q54" s="125">
        <f t="shared" si="29"/>
        <v>0</v>
      </c>
      <c r="BH54" s="43"/>
      <c r="BI54" s="43"/>
      <c r="BJ54" s="43"/>
      <c r="BK54" s="43"/>
    </row>
    <row r="55" spans="5:63" ht="16.5" customHeight="1" x14ac:dyDescent="0.25">
      <c r="E55" s="60" t="s">
        <v>580</v>
      </c>
      <c r="F55" s="75">
        <v>2</v>
      </c>
      <c r="G55" s="46" t="s">
        <v>166</v>
      </c>
      <c r="H55" s="55" t="s">
        <v>249</v>
      </c>
      <c r="I55" s="442">
        <f>IFERROR(INDEX('3.4-3.8 Map'!$CQ$5:$CT$74,MATCH(H55,'3.4-3.8 Map'!AreaNames,0),MATCH($C$4,'3.4-3.8 Map'!$CQ$4:$CT$4,0)),0)</f>
        <v>0</v>
      </c>
      <c r="J55" s="441">
        <f t="shared" si="23"/>
        <v>2</v>
      </c>
      <c r="K55" s="57">
        <f>SUMIFS('Sub-Areas'!$D:$D,'Sub-Areas'!$B:$B,H55)</f>
        <v>369175</v>
      </c>
      <c r="L55" s="123">
        <f t="shared" si="24"/>
        <v>0.23025127903517431</v>
      </c>
      <c r="M55" s="124">
        <f t="shared" si="25"/>
        <v>1234182</v>
      </c>
      <c r="N55" s="124">
        <f t="shared" si="26"/>
        <v>1603357</v>
      </c>
      <c r="O55" s="123">
        <f t="shared" si="27"/>
        <v>1</v>
      </c>
      <c r="P55" s="118" t="str">
        <f t="shared" si="28"/>
        <v>Significant</v>
      </c>
      <c r="Q55" s="125" t="str">
        <f t="shared" si="29"/>
        <v>-</v>
      </c>
      <c r="BH55" s="43"/>
      <c r="BI55" s="43"/>
      <c r="BJ55" s="43"/>
      <c r="BK55" s="43"/>
    </row>
    <row r="56" spans="5:63" ht="16.5" customHeight="1" x14ac:dyDescent="0.25">
      <c r="E56" s="60" t="s">
        <v>580</v>
      </c>
      <c r="F56" s="75">
        <v>2</v>
      </c>
      <c r="G56" s="46" t="s">
        <v>166</v>
      </c>
      <c r="H56" s="55" t="s">
        <v>388</v>
      </c>
      <c r="I56" s="442">
        <f>IFERROR(INDEX('3.4-3.8 Map'!$CQ$5:$CT$74,MATCH(H56,'3.4-3.8 Map'!AreaNames,0),MATCH($C$4,'3.4-3.8 Map'!$CQ$4:$CT$4,0)),0)</f>
        <v>0</v>
      </c>
      <c r="J56" s="441">
        <f t="shared" si="23"/>
        <v>3</v>
      </c>
      <c r="K56" s="57">
        <f>SUMIFS('Sub-Areas'!$D:$D,'Sub-Areas'!$B:$B,H56)</f>
        <v>299524</v>
      </c>
      <c r="L56" s="123">
        <f t="shared" si="24"/>
        <v>0.18681054811872838</v>
      </c>
      <c r="M56" s="124">
        <f t="shared" si="25"/>
        <v>1303833</v>
      </c>
      <c r="N56" s="124">
        <f t="shared" si="26"/>
        <v>1603357</v>
      </c>
      <c r="O56" s="123">
        <f t="shared" si="27"/>
        <v>1</v>
      </c>
      <c r="P56" s="118" t="str">
        <f t="shared" si="28"/>
        <v>Significant</v>
      </c>
      <c r="Q56" s="125" t="str">
        <f t="shared" si="29"/>
        <v>-</v>
      </c>
      <c r="BH56" s="43"/>
      <c r="BI56" s="43"/>
      <c r="BJ56" s="43"/>
      <c r="BK56" s="43"/>
    </row>
    <row r="57" spans="5:63" ht="16.5" customHeight="1" x14ac:dyDescent="0.25">
      <c r="E57" s="60" t="s">
        <v>580</v>
      </c>
      <c r="F57" s="75">
        <v>2</v>
      </c>
      <c r="G57" s="46" t="s">
        <v>166</v>
      </c>
      <c r="H57" s="55" t="s">
        <v>307</v>
      </c>
      <c r="I57" s="442">
        <f>IFERROR(INDEX('3.4-3.8 Map'!$CQ$5:$CT$74,MATCH(H57,'3.4-3.8 Map'!AreaNames,0),MATCH($C$4,'3.4-3.8 Map'!$CQ$4:$CT$4,0)),0)</f>
        <v>0</v>
      </c>
      <c r="J57" s="441">
        <f t="shared" si="23"/>
        <v>4</v>
      </c>
      <c r="K57" s="57">
        <f>SUMIFS('Sub-Areas'!$D:$D,'Sub-Areas'!$B:$B,H57)</f>
        <v>214476</v>
      </c>
      <c r="L57" s="123">
        <f t="shared" si="24"/>
        <v>0.13376684044788528</v>
      </c>
      <c r="M57" s="124">
        <f t="shared" si="25"/>
        <v>1388881</v>
      </c>
      <c r="N57" s="124">
        <f t="shared" si="26"/>
        <v>1603357</v>
      </c>
      <c r="O57" s="123">
        <f t="shared" si="27"/>
        <v>1</v>
      </c>
      <c r="P57" s="118" t="str">
        <f t="shared" si="28"/>
        <v>Significant</v>
      </c>
      <c r="Q57" s="125" t="str">
        <f t="shared" si="29"/>
        <v>-</v>
      </c>
      <c r="BH57" s="43"/>
      <c r="BI57" s="43"/>
      <c r="BJ57" s="43"/>
      <c r="BK57" s="43"/>
    </row>
    <row r="58" spans="5:63" ht="16.5" customHeight="1" x14ac:dyDescent="0.25">
      <c r="E58" s="60" t="s">
        <v>580</v>
      </c>
      <c r="F58" s="75">
        <v>2</v>
      </c>
      <c r="G58" s="46" t="s">
        <v>166</v>
      </c>
      <c r="H58" s="55" t="s">
        <v>196</v>
      </c>
      <c r="I58" s="442">
        <f>IFERROR(INDEX('3.4-3.8 Map'!$CQ$5:$CT$74,MATCH(H58,'3.4-3.8 Map'!AreaNames,0),MATCH($C$4,'3.4-3.8 Map'!$CQ$4:$CT$4,0)),0)</f>
        <v>0</v>
      </c>
      <c r="J58" s="441">
        <f t="shared" si="23"/>
        <v>5</v>
      </c>
      <c r="K58" s="57">
        <f>SUMIFS('Sub-Areas'!$D:$D,'Sub-Areas'!$B:$B,H58)</f>
        <v>124113</v>
      </c>
      <c r="L58" s="123">
        <f t="shared" si="24"/>
        <v>7.7408212893323197E-2</v>
      </c>
      <c r="M58" s="124">
        <f t="shared" si="25"/>
        <v>1479244</v>
      </c>
      <c r="N58" s="124">
        <f t="shared" si="26"/>
        <v>1603357</v>
      </c>
      <c r="O58" s="123">
        <f t="shared" si="27"/>
        <v>1</v>
      </c>
      <c r="P58" s="118" t="str">
        <f t="shared" si="28"/>
        <v>Significant</v>
      </c>
      <c r="Q58" s="125" t="str">
        <f t="shared" si="29"/>
        <v>-</v>
      </c>
      <c r="BH58" s="43"/>
      <c r="BI58" s="43"/>
      <c r="BJ58" s="43"/>
      <c r="BK58" s="43"/>
    </row>
    <row r="59" spans="5:63" ht="16.5" customHeight="1" x14ac:dyDescent="0.25">
      <c r="E59" s="60" t="s">
        <v>580</v>
      </c>
      <c r="F59" s="75">
        <v>2</v>
      </c>
      <c r="G59" s="46" t="s">
        <v>166</v>
      </c>
      <c r="H59" s="55" t="s">
        <v>312</v>
      </c>
      <c r="I59" s="440">
        <f>IFERROR(INDEX('3.4-3.8 Map'!$CQ$5:$CT$74,MATCH(H59,'3.4-3.8 Map'!AreaNames,0),MATCH($C$4,'3.4-3.8 Map'!$CQ$4:$CT$4,0)),0)</f>
        <v>0</v>
      </c>
      <c r="J59" s="441">
        <f t="shared" si="23"/>
        <v>6</v>
      </c>
      <c r="K59" s="57">
        <f>SUMIFS('Sub-Areas'!$D:$D,'Sub-Areas'!$B:$B,H59)</f>
        <v>28040</v>
      </c>
      <c r="L59" s="123">
        <f t="shared" si="24"/>
        <v>1.7488307345151454E-2</v>
      </c>
      <c r="M59" s="124">
        <f t="shared" si="25"/>
        <v>1575317</v>
      </c>
      <c r="N59" s="124">
        <f t="shared" si="26"/>
        <v>1603357</v>
      </c>
      <c r="O59" s="123">
        <f t="shared" si="27"/>
        <v>1</v>
      </c>
      <c r="P59" s="118" t="str">
        <f t="shared" si="28"/>
        <v>Significant</v>
      </c>
      <c r="Q59" s="125" t="str">
        <f t="shared" si="29"/>
        <v>-</v>
      </c>
      <c r="BH59" s="43"/>
      <c r="BI59" s="43"/>
      <c r="BJ59" s="43"/>
      <c r="BK59" s="43"/>
    </row>
    <row r="60" spans="5:63" ht="16.5" customHeight="1" x14ac:dyDescent="0.25">
      <c r="E60" s="60" t="s">
        <v>580</v>
      </c>
      <c r="F60" s="75">
        <v>2</v>
      </c>
      <c r="G60" s="46" t="s">
        <v>166</v>
      </c>
      <c r="H60" s="55" t="s">
        <v>310</v>
      </c>
      <c r="I60" s="442">
        <f>IFERROR(INDEX('3.4-3.8 Map'!$CQ$5:$CT$74,MATCH(H60,'3.4-3.8 Map'!AreaNames,0),MATCH($C$4,'3.4-3.8 Map'!$CQ$4:$CT$4,0)),0)</f>
        <v>0</v>
      </c>
      <c r="J60" s="441">
        <f t="shared" si="23"/>
        <v>7</v>
      </c>
      <c r="K60" s="57">
        <f>SUMIFS('Sub-Areas'!$D:$D,'Sub-Areas'!$B:$B,H60)</f>
        <v>6000</v>
      </c>
      <c r="L60" s="123">
        <f t="shared" si="24"/>
        <v>3.7421485046686422E-3</v>
      </c>
      <c r="M60" s="124">
        <f t="shared" si="25"/>
        <v>1597357</v>
      </c>
      <c r="N60" s="124">
        <f t="shared" si="26"/>
        <v>1603357</v>
      </c>
      <c r="O60" s="123">
        <f t="shared" si="27"/>
        <v>1</v>
      </c>
      <c r="P60" s="118" t="str">
        <f t="shared" si="28"/>
        <v>Significant</v>
      </c>
      <c r="Q60" s="125" t="str">
        <f t="shared" si="29"/>
        <v>-</v>
      </c>
      <c r="BH60" s="43"/>
      <c r="BI60" s="43"/>
      <c r="BJ60" s="43"/>
      <c r="BK60" s="43"/>
    </row>
    <row r="61" spans="5:63" ht="16.5" customHeight="1" x14ac:dyDescent="0.25">
      <c r="E61" s="60" t="s">
        <v>580</v>
      </c>
      <c r="F61" s="75">
        <v>2</v>
      </c>
      <c r="G61" s="46" t="s">
        <v>166</v>
      </c>
      <c r="H61" s="55" t="s">
        <v>314</v>
      </c>
      <c r="I61" s="440">
        <f>IFERROR(INDEX('3.4-3.8 Map'!$CQ$5:$CT$74,MATCH(H61,'3.4-3.8 Map'!AreaNames,0),MATCH($C$4,'3.4-3.8 Map'!$CQ$4:$CT$4,0)),0)</f>
        <v>0</v>
      </c>
      <c r="J61" s="441">
        <f t="shared" si="23"/>
        <v>8</v>
      </c>
      <c r="K61" s="57">
        <f>SUMIFS('Sub-Areas'!$D:$D,'Sub-Areas'!$B:$B,H61)</f>
        <v>777</v>
      </c>
      <c r="L61" s="123">
        <f t="shared" si="24"/>
        <v>4.8460823135458917E-4</v>
      </c>
      <c r="M61" s="124">
        <f t="shared" si="25"/>
        <v>1602580</v>
      </c>
      <c r="N61" s="124">
        <f t="shared" si="26"/>
        <v>1603357</v>
      </c>
      <c r="O61" s="123">
        <f t="shared" si="27"/>
        <v>1</v>
      </c>
      <c r="P61" s="118" t="str">
        <f t="shared" si="28"/>
        <v>Significant</v>
      </c>
      <c r="Q61" s="125" t="str">
        <f t="shared" si="29"/>
        <v>-</v>
      </c>
      <c r="BH61" s="43"/>
      <c r="BI61" s="43"/>
      <c r="BJ61" s="43"/>
      <c r="BK61" s="43"/>
    </row>
    <row r="62" spans="5:63" ht="16.5" customHeight="1" x14ac:dyDescent="0.25">
      <c r="E62" s="60" t="s">
        <v>580</v>
      </c>
      <c r="F62" s="75">
        <v>2</v>
      </c>
      <c r="G62" s="46" t="s">
        <v>166</v>
      </c>
      <c r="H62" s="55" t="s">
        <v>369</v>
      </c>
      <c r="I62" s="440">
        <f>IFERROR(INDEX('3.4-3.8 Map'!$CQ$5:$CT$74,MATCH(H62,'3.4-3.8 Map'!AreaNames,0),MATCH($C$4,'3.4-3.8 Map'!$CQ$4:$CT$4,0)),0)</f>
        <v>0</v>
      </c>
      <c r="J62" s="441">
        <f t="shared" si="23"/>
        <v>9</v>
      </c>
      <c r="K62" s="57">
        <f>SUMIFS('Sub-Areas'!$D:$D,'Sub-Areas'!$B:$B,H62)</f>
        <v>704</v>
      </c>
      <c r="L62" s="123">
        <f t="shared" si="24"/>
        <v>4.3907875788112068E-4</v>
      </c>
      <c r="M62" s="124">
        <f t="shared" si="25"/>
        <v>1602653</v>
      </c>
      <c r="N62" s="124">
        <f t="shared" si="26"/>
        <v>1603357</v>
      </c>
      <c r="O62" s="123">
        <f t="shared" si="27"/>
        <v>1</v>
      </c>
      <c r="P62" s="118" t="str">
        <f t="shared" si="28"/>
        <v>Significant</v>
      </c>
      <c r="Q62" s="125" t="str">
        <f t="shared" si="29"/>
        <v>-</v>
      </c>
      <c r="BH62" s="43"/>
      <c r="BI62" s="43"/>
      <c r="BJ62" s="43"/>
      <c r="BK62" s="43"/>
    </row>
    <row r="63" spans="5:63" ht="16.5" customHeight="1" x14ac:dyDescent="0.25">
      <c r="E63" s="60" t="s">
        <v>580</v>
      </c>
      <c r="F63" s="75">
        <v>2</v>
      </c>
      <c r="G63" s="46" t="s">
        <v>166</v>
      </c>
      <c r="H63" s="55" t="s">
        <v>372</v>
      </c>
      <c r="I63" s="440">
        <f>IFERROR(INDEX('3.4-3.8 Map'!$CQ$5:$CT$74,MATCH(H63,'3.4-3.8 Map'!AreaNames,0),MATCH($C$4,'3.4-3.8 Map'!$CQ$4:$CT$4,0)),0)</f>
        <v>0</v>
      </c>
      <c r="J63" s="441">
        <f t="shared" si="23"/>
        <v>10</v>
      </c>
      <c r="K63" s="57">
        <f>SUMIFS('Sub-Areas'!$D:$D,'Sub-Areas'!$B:$B,H63)</f>
        <v>230</v>
      </c>
      <c r="L63" s="123">
        <f t="shared" si="24"/>
        <v>1.4344902601229795E-4</v>
      </c>
      <c r="M63" s="124">
        <f t="shared" si="25"/>
        <v>1603127</v>
      </c>
      <c r="N63" s="124">
        <f t="shared" si="26"/>
        <v>1603357</v>
      </c>
      <c r="O63" s="123">
        <f t="shared" si="27"/>
        <v>1</v>
      </c>
      <c r="P63" s="118" t="str">
        <f t="shared" si="28"/>
        <v>Significant</v>
      </c>
      <c r="Q63" s="125" t="str">
        <f t="shared" si="29"/>
        <v>-</v>
      </c>
      <c r="BH63" s="43"/>
      <c r="BI63" s="43"/>
      <c r="BJ63" s="43"/>
      <c r="BK63" s="43"/>
    </row>
    <row r="64" spans="5:63" ht="16.5" customHeight="1" x14ac:dyDescent="0.25">
      <c r="E64" s="60" t="s">
        <v>580</v>
      </c>
      <c r="F64" s="75">
        <v>2</v>
      </c>
      <c r="G64" s="46" t="s">
        <v>166</v>
      </c>
      <c r="H64" s="55" t="s">
        <v>374</v>
      </c>
      <c r="I64" s="442">
        <f>IFERROR(INDEX('3.4-3.8 Map'!$CQ$5:$CT$74,MATCH(H64,'3.4-3.8 Map'!AreaNames,0),MATCH($C$4,'3.4-3.8 Map'!$CQ$4:$CT$4,0)),0)</f>
        <v>0</v>
      </c>
      <c r="J64" s="441">
        <f t="shared" si="23"/>
        <v>11</v>
      </c>
      <c r="K64" s="57">
        <f>SUMIFS('Sub-Areas'!$D:$D,'Sub-Areas'!$B:$B,H64)</f>
        <v>6</v>
      </c>
      <c r="L64" s="123">
        <f t="shared" si="24"/>
        <v>3.7421485046686422E-6</v>
      </c>
      <c r="M64" s="124">
        <f t="shared" si="25"/>
        <v>1603351</v>
      </c>
      <c r="N64" s="124">
        <f t="shared" si="26"/>
        <v>1603357</v>
      </c>
      <c r="O64" s="123">
        <f t="shared" si="27"/>
        <v>1</v>
      </c>
      <c r="P64" s="118" t="str">
        <f t="shared" si="28"/>
        <v>Significant</v>
      </c>
      <c r="Q64" s="125" t="str">
        <f t="shared" si="29"/>
        <v>-</v>
      </c>
      <c r="BH64" s="43"/>
      <c r="BI64" s="43"/>
      <c r="BJ64" s="43"/>
      <c r="BK64" s="43"/>
    </row>
    <row r="65" spans="5:63" ht="16.5" customHeight="1" x14ac:dyDescent="0.25">
      <c r="E65" s="60" t="s">
        <v>580</v>
      </c>
      <c r="F65" s="75">
        <v>2</v>
      </c>
      <c r="G65" s="46" t="s">
        <v>175</v>
      </c>
      <c r="H65" s="55" t="s">
        <v>379</v>
      </c>
      <c r="I65" s="440">
        <f>IFERROR(INDEX('3.4-3.8 Map'!$CQ$5:$CT$74,MATCH(H65,'3.4-3.8 Map'!AreaNames,0),MATCH($C$4,'3.4-3.8 Map'!$CQ$4:$CT$4,0)),0)</f>
        <v>0</v>
      </c>
      <c r="J65" s="441">
        <f t="shared" si="23"/>
        <v>1</v>
      </c>
      <c r="K65" s="57">
        <f>SUMIFS('Sub-Areas'!$D:$D,'Sub-Areas'!$B:$B,H65)</f>
        <v>229260</v>
      </c>
      <c r="L65" s="123">
        <f t="shared" si="24"/>
        <v>0.69072733353218185</v>
      </c>
      <c r="M65" s="124">
        <f t="shared" si="25"/>
        <v>102651</v>
      </c>
      <c r="N65" s="124">
        <f t="shared" si="26"/>
        <v>331911</v>
      </c>
      <c r="O65" s="123">
        <f t="shared" si="27"/>
        <v>1</v>
      </c>
      <c r="P65" s="118" t="str">
        <f t="shared" si="28"/>
        <v>Significant</v>
      </c>
      <c r="Q65" s="125">
        <f t="shared" si="29"/>
        <v>0</v>
      </c>
      <c r="BH65" s="43"/>
      <c r="BI65" s="43"/>
      <c r="BJ65" s="43"/>
      <c r="BK65" s="43"/>
    </row>
    <row r="66" spans="5:63" ht="16.5" customHeight="1" x14ac:dyDescent="0.25">
      <c r="E66" s="60" t="s">
        <v>580</v>
      </c>
      <c r="F66" s="75">
        <v>2</v>
      </c>
      <c r="G66" s="46" t="s">
        <v>175</v>
      </c>
      <c r="H66" s="55" t="s">
        <v>253</v>
      </c>
      <c r="I66" s="440">
        <f>IFERROR(INDEX('3.4-3.8 Map'!$CQ$5:$CT$74,MATCH(H66,'3.4-3.8 Map'!AreaNames,0),MATCH($C$4,'3.4-3.8 Map'!$CQ$4:$CT$4,0)),0)</f>
        <v>0</v>
      </c>
      <c r="J66" s="441">
        <f t="shared" si="23"/>
        <v>2</v>
      </c>
      <c r="K66" s="57">
        <f>SUMIFS('Sub-Areas'!$D:$D,'Sub-Areas'!$B:$B,H66)</f>
        <v>90436</v>
      </c>
      <c r="L66" s="123">
        <f t="shared" si="24"/>
        <v>0.27247063218754425</v>
      </c>
      <c r="M66" s="124">
        <f t="shared" si="25"/>
        <v>241475</v>
      </c>
      <c r="N66" s="124">
        <f t="shared" si="26"/>
        <v>331911</v>
      </c>
      <c r="O66" s="123">
        <f t="shared" si="27"/>
        <v>1</v>
      </c>
      <c r="P66" s="118" t="str">
        <f t="shared" si="28"/>
        <v>Significant</v>
      </c>
      <c r="Q66" s="125" t="str">
        <f t="shared" si="29"/>
        <v>-</v>
      </c>
      <c r="BH66" s="43"/>
      <c r="BI66" s="43"/>
      <c r="BJ66" s="43"/>
      <c r="BK66" s="43"/>
    </row>
    <row r="67" spans="5:63" ht="16.5" customHeight="1" x14ac:dyDescent="0.25">
      <c r="E67" s="60" t="s">
        <v>580</v>
      </c>
      <c r="F67" s="75">
        <v>2</v>
      </c>
      <c r="G67" s="46" t="s">
        <v>175</v>
      </c>
      <c r="H67" s="55" t="s">
        <v>226</v>
      </c>
      <c r="I67" s="440">
        <f>IFERROR(INDEX('3.4-3.8 Map'!$CQ$5:$CT$74,MATCH(H67,'3.4-3.8 Map'!AreaNames,0),MATCH($C$4,'3.4-3.8 Map'!$CQ$4:$CT$4,0)),0)</f>
        <v>0</v>
      </c>
      <c r="J67" s="441">
        <f t="shared" ref="J67:J97" si="30">IF(G67="","",COUNTIFS($G:$G,G67,$I:$I,"&gt;" &amp; I67)+COUNTIFS($G:$G,G67,$I:$I,I67,$K:$K,"&gt;" &amp; K67)+1)</f>
        <v>3</v>
      </c>
      <c r="K67" s="57">
        <f>SUMIFS('Sub-Areas'!$D:$D,'Sub-Areas'!$B:$B,H67)</f>
        <v>12215</v>
      </c>
      <c r="L67" s="123">
        <f t="shared" ref="L67:L97" si="31">IF(G67="","",$K67/SUMIFS($K:$K,G:G,G67))</f>
        <v>3.6802034280273926E-2</v>
      </c>
      <c r="M67" s="124">
        <f t="shared" ref="M67:M97" si="32">IF(G67="","",SUMIFS($K:$K,$G:$G,G67,$I:$I,"&gt;=" &amp; I67)-K67)</f>
        <v>319696</v>
      </c>
      <c r="N67" s="124">
        <f t="shared" ref="N67:N97" si="33">K67+M67</f>
        <v>331911</v>
      </c>
      <c r="O67" s="123">
        <f t="shared" ref="O67:O97" si="34">IF(G67="","",N67/SUMIFS($K:$K,$G:$G,G67))</f>
        <v>1</v>
      </c>
      <c r="P67" s="118" t="str">
        <f t="shared" ref="P67:P97" si="35">IF(G67="","",IF(O67&lt;$C$5,"Insignificant","Significant"))</f>
        <v>Significant</v>
      </c>
      <c r="Q67" s="125" t="str">
        <f t="shared" ref="Q67:Q97" si="36">IF(P67="Insignificant","-",IF(COUNTIFS(G:G,G67,I:I,"&gt;" &amp; I67,P:P,"Significant")&gt;0,"-",IF(COUNTIFS(G:G,G67,K:K,"&gt;" &amp; K67,P:P,"Significant",I:I,I67)&gt;0,"-",I67)))</f>
        <v>-</v>
      </c>
      <c r="BH67" s="43"/>
      <c r="BI67" s="43"/>
      <c r="BJ67" s="43"/>
      <c r="BK67" s="43"/>
    </row>
    <row r="68" spans="5:63" ht="16.5" customHeight="1" x14ac:dyDescent="0.25">
      <c r="E68" s="60" t="s">
        <v>581</v>
      </c>
      <c r="F68" s="75">
        <v>3</v>
      </c>
      <c r="G68" s="54" t="s">
        <v>56</v>
      </c>
      <c r="H68" s="55" t="s">
        <v>58</v>
      </c>
      <c r="I68" s="442">
        <f>IFERROR(INDEX('3.4-3.8 Map'!$CQ$5:$CT$74,MATCH(H68,'3.4-3.8 Map'!AreaNames,0),MATCH($C$4,'3.4-3.8 Map'!$CQ$4:$CT$4,0)),0)</f>
        <v>0</v>
      </c>
      <c r="J68" s="441">
        <f t="shared" si="30"/>
        <v>1</v>
      </c>
      <c r="K68" s="57">
        <f>SUMIFS('Sub-Areas'!$D:$D,'Sub-Areas'!$B:$B,H68)</f>
        <v>283263</v>
      </c>
      <c r="L68" s="123">
        <f t="shared" si="31"/>
        <v>1</v>
      </c>
      <c r="M68" s="124">
        <f t="shared" si="32"/>
        <v>0</v>
      </c>
      <c r="N68" s="124">
        <f t="shared" si="33"/>
        <v>283263</v>
      </c>
      <c r="O68" s="123">
        <f t="shared" si="34"/>
        <v>1</v>
      </c>
      <c r="P68" s="118" t="str">
        <f t="shared" si="35"/>
        <v>Significant</v>
      </c>
      <c r="Q68" s="125">
        <f t="shared" si="36"/>
        <v>0</v>
      </c>
    </row>
    <row r="69" spans="5:63" ht="16.5" customHeight="1" x14ac:dyDescent="0.25">
      <c r="E69" s="60" t="s">
        <v>581</v>
      </c>
      <c r="F69" s="75">
        <v>3</v>
      </c>
      <c r="G69" s="54" t="s">
        <v>182</v>
      </c>
      <c r="H69" s="55" t="s">
        <v>347</v>
      </c>
      <c r="I69" s="442">
        <f>IFERROR(INDEX('3.4-3.8 Map'!$CQ$5:$CT$74,MATCH(H69,'3.4-3.8 Map'!AreaNames,0),MATCH($C$4,'3.4-3.8 Map'!$CQ$4:$CT$4,0)),0)</f>
        <v>0</v>
      </c>
      <c r="J69" s="441">
        <f t="shared" si="30"/>
        <v>1</v>
      </c>
      <c r="K69" s="57">
        <f>SUMIFS('Sub-Areas'!$D:$D,'Sub-Areas'!$B:$B,H69)</f>
        <v>598973</v>
      </c>
      <c r="L69" s="123">
        <f t="shared" si="31"/>
        <v>0.49953296982818296</v>
      </c>
      <c r="M69" s="124">
        <f t="shared" si="32"/>
        <v>600093</v>
      </c>
      <c r="N69" s="124">
        <f t="shared" si="33"/>
        <v>1199066</v>
      </c>
      <c r="O69" s="123">
        <f t="shared" si="34"/>
        <v>1</v>
      </c>
      <c r="P69" s="118" t="str">
        <f t="shared" si="35"/>
        <v>Significant</v>
      </c>
      <c r="Q69" s="125">
        <f t="shared" si="36"/>
        <v>0</v>
      </c>
    </row>
    <row r="70" spans="5:63" ht="16.5" customHeight="1" x14ac:dyDescent="0.25">
      <c r="E70" s="60" t="s">
        <v>581</v>
      </c>
      <c r="F70" s="75">
        <v>3</v>
      </c>
      <c r="G70" s="54" t="s">
        <v>182</v>
      </c>
      <c r="H70" s="55" t="s">
        <v>328</v>
      </c>
      <c r="I70" s="440">
        <f>IFERROR(INDEX('3.4-3.8 Map'!$CQ$5:$CT$74,MATCH(H70,'3.4-3.8 Map'!AreaNames,0),MATCH($C$4,'3.4-3.8 Map'!$CQ$4:$CT$4,0)),0)</f>
        <v>0</v>
      </c>
      <c r="J70" s="441">
        <f t="shared" si="30"/>
        <v>2</v>
      </c>
      <c r="K70" s="57">
        <f>SUMIFS('Sub-Areas'!$D:$D,'Sub-Areas'!$B:$B,H70)</f>
        <v>298176</v>
      </c>
      <c r="L70" s="123">
        <f t="shared" si="31"/>
        <v>0.24867355091379456</v>
      </c>
      <c r="M70" s="124">
        <f t="shared" si="32"/>
        <v>900890</v>
      </c>
      <c r="N70" s="124">
        <f t="shared" si="33"/>
        <v>1199066</v>
      </c>
      <c r="O70" s="123">
        <f t="shared" si="34"/>
        <v>1</v>
      </c>
      <c r="P70" s="118" t="str">
        <f t="shared" si="35"/>
        <v>Significant</v>
      </c>
      <c r="Q70" s="125" t="str">
        <f t="shared" si="36"/>
        <v>-</v>
      </c>
    </row>
    <row r="71" spans="5:63" ht="16.5" customHeight="1" x14ac:dyDescent="0.25">
      <c r="E71" s="60" t="s">
        <v>581</v>
      </c>
      <c r="F71" s="75">
        <v>3</v>
      </c>
      <c r="G71" s="54" t="s">
        <v>182</v>
      </c>
      <c r="H71" s="55" t="s">
        <v>332</v>
      </c>
      <c r="I71" s="440">
        <f>IFERROR(INDEX('3.4-3.8 Map'!$CQ$5:$CT$74,MATCH(H71,'3.4-3.8 Map'!AreaNames,0),MATCH($C$4,'3.4-3.8 Map'!$CQ$4:$CT$4,0)),0)</f>
        <v>0</v>
      </c>
      <c r="J71" s="441">
        <f t="shared" si="30"/>
        <v>3</v>
      </c>
      <c r="K71" s="57">
        <f>SUMIFS('Sub-Areas'!$D:$D,'Sub-Areas'!$B:$B,H71)</f>
        <v>146153</v>
      </c>
      <c r="L71" s="123">
        <f t="shared" si="31"/>
        <v>0.12188903696710607</v>
      </c>
      <c r="M71" s="124">
        <f t="shared" si="32"/>
        <v>1052913</v>
      </c>
      <c r="N71" s="124">
        <f t="shared" si="33"/>
        <v>1199066</v>
      </c>
      <c r="O71" s="123">
        <f t="shared" si="34"/>
        <v>1</v>
      </c>
      <c r="P71" s="118" t="str">
        <f t="shared" si="35"/>
        <v>Significant</v>
      </c>
      <c r="Q71" s="125" t="str">
        <f t="shared" si="36"/>
        <v>-</v>
      </c>
    </row>
    <row r="72" spans="5:63" ht="16.5" customHeight="1" x14ac:dyDescent="0.25">
      <c r="E72" s="60" t="s">
        <v>581</v>
      </c>
      <c r="F72" s="75">
        <v>3</v>
      </c>
      <c r="G72" s="54" t="s">
        <v>182</v>
      </c>
      <c r="H72" s="55" t="s">
        <v>322</v>
      </c>
      <c r="I72" s="440">
        <f>IFERROR(INDEX('3.4-3.8 Map'!$CQ$5:$CT$74,MATCH(H72,'3.4-3.8 Map'!AreaNames,0),MATCH($C$4,'3.4-3.8 Map'!$CQ$4:$CT$4,0)),0)</f>
        <v>0</v>
      </c>
      <c r="J72" s="441">
        <f t="shared" si="30"/>
        <v>4</v>
      </c>
      <c r="K72" s="57">
        <f>SUMIFS('Sub-Areas'!$D:$D,'Sub-Areas'!$B:$B,H72)</f>
        <v>122770</v>
      </c>
      <c r="L72" s="123">
        <f t="shared" si="31"/>
        <v>0.10238802534639461</v>
      </c>
      <c r="M72" s="124">
        <f t="shared" si="32"/>
        <v>1076296</v>
      </c>
      <c r="N72" s="124">
        <f t="shared" si="33"/>
        <v>1199066</v>
      </c>
      <c r="O72" s="123">
        <f t="shared" si="34"/>
        <v>1</v>
      </c>
      <c r="P72" s="118" t="str">
        <f t="shared" si="35"/>
        <v>Significant</v>
      </c>
      <c r="Q72" s="125" t="str">
        <f t="shared" si="36"/>
        <v>-</v>
      </c>
    </row>
    <row r="73" spans="5:63" ht="16.5" customHeight="1" x14ac:dyDescent="0.25">
      <c r="E73" s="60" t="s">
        <v>581</v>
      </c>
      <c r="F73" s="75">
        <v>3</v>
      </c>
      <c r="G73" s="54" t="s">
        <v>182</v>
      </c>
      <c r="H73" s="55" t="s">
        <v>288</v>
      </c>
      <c r="I73" s="440">
        <f>IFERROR(INDEX('3.4-3.8 Map'!$CQ$5:$CT$74,MATCH(H73,'3.4-3.8 Map'!AreaNames,0),MATCH($C$4,'3.4-3.8 Map'!$CQ$4:$CT$4,0)),0)</f>
        <v>0</v>
      </c>
      <c r="J73" s="441">
        <f t="shared" si="30"/>
        <v>5</v>
      </c>
      <c r="K73" s="57">
        <f>SUMIFS('Sub-Areas'!$D:$D,'Sub-Areas'!$B:$B,H73)</f>
        <v>12272</v>
      </c>
      <c r="L73" s="123">
        <f t="shared" si="31"/>
        <v>1.0234632622391094E-2</v>
      </c>
      <c r="M73" s="124">
        <f t="shared" si="32"/>
        <v>1186794</v>
      </c>
      <c r="N73" s="124">
        <f t="shared" si="33"/>
        <v>1199066</v>
      </c>
      <c r="O73" s="123">
        <f t="shared" si="34"/>
        <v>1</v>
      </c>
      <c r="P73" s="118" t="str">
        <f t="shared" si="35"/>
        <v>Significant</v>
      </c>
      <c r="Q73" s="125" t="str">
        <f t="shared" si="36"/>
        <v>-</v>
      </c>
    </row>
    <row r="74" spans="5:63" ht="16.5" customHeight="1" x14ac:dyDescent="0.25">
      <c r="E74" s="60" t="s">
        <v>581</v>
      </c>
      <c r="F74" s="75">
        <v>3</v>
      </c>
      <c r="G74" s="54" t="s">
        <v>182</v>
      </c>
      <c r="H74" s="55" t="s">
        <v>344</v>
      </c>
      <c r="I74" s="442">
        <f>IFERROR(INDEX('3.4-3.8 Map'!$CQ$5:$CT$74,MATCH(H74,'3.4-3.8 Map'!AreaNames,0),MATCH($C$4,'3.4-3.8 Map'!$CQ$4:$CT$4,0)),0)</f>
        <v>0</v>
      </c>
      <c r="J74" s="441">
        <f t="shared" si="30"/>
        <v>6</v>
      </c>
      <c r="K74" s="57">
        <f>SUMIFS('Sub-Areas'!$D:$D,'Sub-Areas'!$B:$B,H74)</f>
        <v>11877</v>
      </c>
      <c r="L74" s="123">
        <f t="shared" si="31"/>
        <v>9.905209554770129E-3</v>
      </c>
      <c r="M74" s="124">
        <f t="shared" si="32"/>
        <v>1187189</v>
      </c>
      <c r="N74" s="124">
        <f t="shared" si="33"/>
        <v>1199066</v>
      </c>
      <c r="O74" s="123">
        <f t="shared" si="34"/>
        <v>1</v>
      </c>
      <c r="P74" s="118" t="str">
        <f t="shared" si="35"/>
        <v>Significant</v>
      </c>
      <c r="Q74" s="125" t="str">
        <f t="shared" si="36"/>
        <v>-</v>
      </c>
    </row>
    <row r="75" spans="5:63" ht="16.5" customHeight="1" x14ac:dyDescent="0.25">
      <c r="E75" s="60" t="s">
        <v>581</v>
      </c>
      <c r="F75" s="75">
        <v>3</v>
      </c>
      <c r="G75" s="54" t="s">
        <v>182</v>
      </c>
      <c r="H75" s="55" t="s">
        <v>293</v>
      </c>
      <c r="I75" s="440">
        <f>IFERROR(INDEX('3.4-3.8 Map'!$CQ$5:$CT$74,MATCH(H75,'3.4-3.8 Map'!AreaNames,0),MATCH($C$4,'3.4-3.8 Map'!$CQ$4:$CT$4,0)),0)</f>
        <v>0</v>
      </c>
      <c r="J75" s="441">
        <f t="shared" si="30"/>
        <v>7</v>
      </c>
      <c r="K75" s="57">
        <f>SUMIFS('Sub-Areas'!$D:$D,'Sub-Areas'!$B:$B,H75)</f>
        <v>7159</v>
      </c>
      <c r="L75" s="123">
        <f t="shared" si="31"/>
        <v>5.9704803572113632E-3</v>
      </c>
      <c r="M75" s="124">
        <f t="shared" si="32"/>
        <v>1191907</v>
      </c>
      <c r="N75" s="124">
        <f t="shared" si="33"/>
        <v>1199066</v>
      </c>
      <c r="O75" s="123">
        <f t="shared" si="34"/>
        <v>1</v>
      </c>
      <c r="P75" s="118" t="str">
        <f t="shared" si="35"/>
        <v>Significant</v>
      </c>
      <c r="Q75" s="125" t="str">
        <f t="shared" si="36"/>
        <v>-</v>
      </c>
    </row>
    <row r="76" spans="5:63" ht="16.5" customHeight="1" x14ac:dyDescent="0.25">
      <c r="E76" s="60" t="s">
        <v>581</v>
      </c>
      <c r="F76" s="75">
        <v>3</v>
      </c>
      <c r="G76" s="54" t="s">
        <v>182</v>
      </c>
      <c r="H76" s="55" t="s">
        <v>299</v>
      </c>
      <c r="I76" s="442">
        <f>IFERROR(INDEX('3.4-3.8 Map'!$CQ$5:$CT$74,MATCH(H76,'3.4-3.8 Map'!AreaNames,0),MATCH($C$4,'3.4-3.8 Map'!$CQ$4:$CT$4,0)),0)</f>
        <v>0</v>
      </c>
      <c r="J76" s="441">
        <f t="shared" si="30"/>
        <v>8</v>
      </c>
      <c r="K76" s="57">
        <f>SUMIFS('Sub-Areas'!$D:$D,'Sub-Areas'!$B:$B,H76)</f>
        <v>887</v>
      </c>
      <c r="L76" s="123">
        <f t="shared" si="31"/>
        <v>7.3974243286024292E-4</v>
      </c>
      <c r="M76" s="124">
        <f t="shared" si="32"/>
        <v>1198179</v>
      </c>
      <c r="N76" s="124">
        <f t="shared" si="33"/>
        <v>1199066</v>
      </c>
      <c r="O76" s="123">
        <f t="shared" si="34"/>
        <v>1</v>
      </c>
      <c r="P76" s="118" t="str">
        <f t="shared" si="35"/>
        <v>Significant</v>
      </c>
      <c r="Q76" s="125" t="str">
        <f t="shared" si="36"/>
        <v>-</v>
      </c>
    </row>
    <row r="77" spans="5:63" ht="16.5" customHeight="1" x14ac:dyDescent="0.25">
      <c r="E77" s="60" t="s">
        <v>581</v>
      </c>
      <c r="F77" s="75">
        <v>3</v>
      </c>
      <c r="G77" s="54" t="s">
        <v>182</v>
      </c>
      <c r="H77" s="55" t="s">
        <v>291</v>
      </c>
      <c r="I77" s="440">
        <f>IFERROR(INDEX('3.4-3.8 Map'!$CQ$5:$CT$74,MATCH(H77,'3.4-3.8 Map'!AreaNames,0),MATCH($C$4,'3.4-3.8 Map'!$CQ$4:$CT$4,0)),0)</f>
        <v>0</v>
      </c>
      <c r="J77" s="441">
        <f t="shared" si="30"/>
        <v>9</v>
      </c>
      <c r="K77" s="57">
        <f>SUMIFS('Sub-Areas'!$D:$D,'Sub-Areas'!$B:$B,H77)</f>
        <v>560</v>
      </c>
      <c r="L77" s="123">
        <f t="shared" si="31"/>
        <v>4.6703017181706427E-4</v>
      </c>
      <c r="M77" s="124">
        <f t="shared" si="32"/>
        <v>1198506</v>
      </c>
      <c r="N77" s="124">
        <f t="shared" si="33"/>
        <v>1199066</v>
      </c>
      <c r="O77" s="123">
        <f t="shared" si="34"/>
        <v>1</v>
      </c>
      <c r="P77" s="118" t="str">
        <f t="shared" si="35"/>
        <v>Significant</v>
      </c>
      <c r="Q77" s="125" t="str">
        <f t="shared" si="36"/>
        <v>-</v>
      </c>
    </row>
    <row r="78" spans="5:63" ht="16.5" customHeight="1" x14ac:dyDescent="0.25">
      <c r="E78" s="60" t="s">
        <v>581</v>
      </c>
      <c r="F78" s="75">
        <v>3</v>
      </c>
      <c r="G78" s="54" t="s">
        <v>182</v>
      </c>
      <c r="H78" s="55" t="s">
        <v>295</v>
      </c>
      <c r="I78" s="440">
        <f>IFERROR(INDEX('3.4-3.8 Map'!$CQ$5:$CT$74,MATCH(H78,'3.4-3.8 Map'!AreaNames,0),MATCH($C$4,'3.4-3.8 Map'!$CQ$4:$CT$4,0)),0)</f>
        <v>0</v>
      </c>
      <c r="J78" s="441">
        <f t="shared" si="30"/>
        <v>10</v>
      </c>
      <c r="K78" s="57">
        <f>SUMIFS('Sub-Areas'!$D:$D,'Sub-Areas'!$B:$B,H78)</f>
        <v>210</v>
      </c>
      <c r="L78" s="123">
        <f t="shared" si="31"/>
        <v>1.751363144313991E-4</v>
      </c>
      <c r="M78" s="124">
        <f t="shared" si="32"/>
        <v>1198856</v>
      </c>
      <c r="N78" s="124">
        <f t="shared" si="33"/>
        <v>1199066</v>
      </c>
      <c r="O78" s="123">
        <f t="shared" si="34"/>
        <v>1</v>
      </c>
      <c r="P78" s="118" t="str">
        <f t="shared" si="35"/>
        <v>Significant</v>
      </c>
      <c r="Q78" s="125" t="str">
        <f t="shared" si="36"/>
        <v>-</v>
      </c>
    </row>
    <row r="79" spans="5:63" ht="16.5" customHeight="1" x14ac:dyDescent="0.25">
      <c r="E79" s="60" t="s">
        <v>581</v>
      </c>
      <c r="F79" s="75">
        <v>3</v>
      </c>
      <c r="G79" s="54" t="s">
        <v>182</v>
      </c>
      <c r="H79" s="55" t="s">
        <v>297</v>
      </c>
      <c r="I79" s="442">
        <f>IFERROR(INDEX('3.4-3.8 Map'!$CQ$5:$CT$74,MATCH(H79,'3.4-3.8 Map'!AreaNames,0),MATCH($C$4,'3.4-3.8 Map'!$CQ$4:$CT$4,0)),0)</f>
        <v>0</v>
      </c>
      <c r="J79" s="441">
        <f t="shared" si="30"/>
        <v>11</v>
      </c>
      <c r="K79" s="57">
        <f>SUMIFS('Sub-Areas'!$D:$D,'Sub-Areas'!$B:$B,H79)</f>
        <v>29</v>
      </c>
      <c r="L79" s="123">
        <f t="shared" si="31"/>
        <v>2.4185491040526542E-5</v>
      </c>
      <c r="M79" s="124">
        <f t="shared" si="32"/>
        <v>1199037</v>
      </c>
      <c r="N79" s="124">
        <f t="shared" si="33"/>
        <v>1199066</v>
      </c>
      <c r="O79" s="123">
        <f t="shared" si="34"/>
        <v>1</v>
      </c>
      <c r="P79" s="118" t="str">
        <f t="shared" si="35"/>
        <v>Significant</v>
      </c>
      <c r="Q79" s="125" t="str">
        <f t="shared" si="36"/>
        <v>-</v>
      </c>
    </row>
    <row r="80" spans="5:63" ht="16.5" customHeight="1" x14ac:dyDescent="0.25">
      <c r="E80" s="60" t="s">
        <v>581</v>
      </c>
      <c r="F80" s="75">
        <v>3</v>
      </c>
      <c r="G80" s="54" t="s">
        <v>182</v>
      </c>
      <c r="H80" s="55" t="s">
        <v>330</v>
      </c>
      <c r="I80" s="442">
        <f>IFERROR(INDEX('3.4-3.8 Map'!$CQ$5:$CT$74,MATCH(H80,'3.4-3.8 Map'!AreaNames,0),MATCH($C$4,'3.4-3.8 Map'!$CQ$4:$CT$4,0)),0)</f>
        <v>0</v>
      </c>
      <c r="J80" s="441">
        <f t="shared" si="30"/>
        <v>12</v>
      </c>
      <c r="K80" s="57">
        <f>SUMIFS('Sub-Areas'!$D:$D,'Sub-Areas'!$B:$B,H80)</f>
        <v>0</v>
      </c>
      <c r="L80" s="123">
        <f t="shared" si="31"/>
        <v>0</v>
      </c>
      <c r="M80" s="124">
        <f t="shared" si="32"/>
        <v>1199066</v>
      </c>
      <c r="N80" s="124">
        <f t="shared" si="33"/>
        <v>1199066</v>
      </c>
      <c r="O80" s="123">
        <f t="shared" si="34"/>
        <v>1</v>
      </c>
      <c r="P80" s="118" t="str">
        <f t="shared" si="35"/>
        <v>Significant</v>
      </c>
      <c r="Q80" s="125" t="str">
        <f t="shared" si="36"/>
        <v>-</v>
      </c>
    </row>
    <row r="81" spans="5:17" ht="16.5" customHeight="1" x14ac:dyDescent="0.25">
      <c r="E81" s="60" t="s">
        <v>581</v>
      </c>
      <c r="F81" s="75">
        <v>3</v>
      </c>
      <c r="G81" s="54" t="s">
        <v>178</v>
      </c>
      <c r="H81" s="55" t="s">
        <v>212</v>
      </c>
      <c r="I81" s="442">
        <f>IFERROR(INDEX('3.4-3.8 Map'!$CQ$5:$CT$74,MATCH(H81,'3.4-3.8 Map'!AreaNames,0),MATCH($C$4,'3.4-3.8 Map'!$CQ$4:$CT$4,0)),0)</f>
        <v>0</v>
      </c>
      <c r="J81" s="441">
        <f t="shared" si="30"/>
        <v>1</v>
      </c>
      <c r="K81" s="57">
        <f>SUMIFS('Sub-Areas'!$D:$D,'Sub-Areas'!$B:$B,H81)</f>
        <v>664868</v>
      </c>
      <c r="L81" s="123">
        <f t="shared" si="31"/>
        <v>0.37564140084996561</v>
      </c>
      <c r="M81" s="124">
        <f t="shared" si="32"/>
        <v>1105086</v>
      </c>
      <c r="N81" s="124">
        <f t="shared" si="33"/>
        <v>1769954</v>
      </c>
      <c r="O81" s="123">
        <f t="shared" si="34"/>
        <v>1</v>
      </c>
      <c r="P81" s="118" t="str">
        <f t="shared" si="35"/>
        <v>Significant</v>
      </c>
      <c r="Q81" s="125">
        <f t="shared" si="36"/>
        <v>0</v>
      </c>
    </row>
    <row r="82" spans="5:17" ht="16.5" customHeight="1" x14ac:dyDescent="0.25">
      <c r="E82" s="60" t="s">
        <v>581</v>
      </c>
      <c r="F82" s="75">
        <v>3</v>
      </c>
      <c r="G82" s="54" t="s">
        <v>178</v>
      </c>
      <c r="H82" s="55" t="s">
        <v>284</v>
      </c>
      <c r="I82" s="442">
        <f>IFERROR(INDEX('3.4-3.8 Map'!$CQ$5:$CT$74,MATCH(H82,'3.4-3.8 Map'!AreaNames,0),MATCH($C$4,'3.4-3.8 Map'!$CQ$4:$CT$4,0)),0)</f>
        <v>0</v>
      </c>
      <c r="J82" s="441">
        <f t="shared" si="30"/>
        <v>2</v>
      </c>
      <c r="K82" s="57">
        <f>SUMIFS('Sub-Areas'!$D:$D,'Sub-Areas'!$B:$B,H82)</f>
        <v>532579</v>
      </c>
      <c r="L82" s="123">
        <f t="shared" si="31"/>
        <v>0.30089991039315145</v>
      </c>
      <c r="M82" s="124">
        <f t="shared" si="32"/>
        <v>1237375</v>
      </c>
      <c r="N82" s="124">
        <f t="shared" si="33"/>
        <v>1769954</v>
      </c>
      <c r="O82" s="123">
        <f t="shared" si="34"/>
        <v>1</v>
      </c>
      <c r="P82" s="118" t="str">
        <f t="shared" si="35"/>
        <v>Significant</v>
      </c>
      <c r="Q82" s="125" t="str">
        <f t="shared" si="36"/>
        <v>-</v>
      </c>
    </row>
    <row r="83" spans="5:17" ht="16.5" customHeight="1" x14ac:dyDescent="0.25">
      <c r="E83" s="60" t="s">
        <v>581</v>
      </c>
      <c r="F83" s="75">
        <v>3</v>
      </c>
      <c r="G83" s="54" t="s">
        <v>178</v>
      </c>
      <c r="H83" s="55" t="s">
        <v>278</v>
      </c>
      <c r="I83" s="440">
        <f>IFERROR(INDEX('3.4-3.8 Map'!$CQ$5:$CT$74,MATCH(H83,'3.4-3.8 Map'!AreaNames,0),MATCH($C$4,'3.4-3.8 Map'!$CQ$4:$CT$4,0)),0)</f>
        <v>0</v>
      </c>
      <c r="J83" s="441">
        <f t="shared" si="30"/>
        <v>3</v>
      </c>
      <c r="K83" s="57">
        <f>SUMIFS('Sub-Areas'!$D:$D,'Sub-Areas'!$B:$B,H83)</f>
        <v>334265</v>
      </c>
      <c r="L83" s="123">
        <f t="shared" si="31"/>
        <v>0.188855190586874</v>
      </c>
      <c r="M83" s="124">
        <f t="shared" si="32"/>
        <v>1435689</v>
      </c>
      <c r="N83" s="124">
        <f t="shared" si="33"/>
        <v>1769954</v>
      </c>
      <c r="O83" s="123">
        <f t="shared" si="34"/>
        <v>1</v>
      </c>
      <c r="P83" s="118" t="str">
        <f t="shared" si="35"/>
        <v>Significant</v>
      </c>
      <c r="Q83" s="125" t="str">
        <f t="shared" si="36"/>
        <v>-</v>
      </c>
    </row>
    <row r="84" spans="5:17" ht="16.5" customHeight="1" x14ac:dyDescent="0.25">
      <c r="E84" s="60" t="s">
        <v>581</v>
      </c>
      <c r="F84" s="75">
        <v>3</v>
      </c>
      <c r="G84" s="54" t="s">
        <v>178</v>
      </c>
      <c r="H84" s="55" t="s">
        <v>394</v>
      </c>
      <c r="I84" s="442">
        <f>IFERROR(INDEX('3.4-3.8 Map'!$CQ$5:$CT$74,MATCH(H84,'3.4-3.8 Map'!AreaNames,0),MATCH($C$4,'3.4-3.8 Map'!$CQ$4:$CT$4,0)),0)</f>
        <v>0</v>
      </c>
      <c r="J84" s="441">
        <f t="shared" si="30"/>
        <v>4</v>
      </c>
      <c r="K84" s="57">
        <f>SUMIFS('Sub-Areas'!$D:$D,'Sub-Areas'!$B:$B,H84)</f>
        <v>206333</v>
      </c>
      <c r="L84" s="123">
        <f t="shared" si="31"/>
        <v>0.11657534602594191</v>
      </c>
      <c r="M84" s="124">
        <f t="shared" si="32"/>
        <v>1563621</v>
      </c>
      <c r="N84" s="124">
        <f t="shared" si="33"/>
        <v>1769954</v>
      </c>
      <c r="O84" s="123">
        <f t="shared" si="34"/>
        <v>1</v>
      </c>
      <c r="P84" s="118" t="str">
        <f t="shared" si="35"/>
        <v>Significant</v>
      </c>
      <c r="Q84" s="125" t="str">
        <f t="shared" si="36"/>
        <v>-</v>
      </c>
    </row>
    <row r="85" spans="5:17" ht="16.5" customHeight="1" x14ac:dyDescent="0.25">
      <c r="E85" s="60" t="s">
        <v>581</v>
      </c>
      <c r="F85" s="75">
        <v>3</v>
      </c>
      <c r="G85" s="54" t="s">
        <v>178</v>
      </c>
      <c r="H85" s="55" t="s">
        <v>282</v>
      </c>
      <c r="I85" s="442">
        <f>IFERROR(INDEX('3.4-3.8 Map'!$CQ$5:$CT$74,MATCH(H85,'3.4-3.8 Map'!AreaNames,0),MATCH($C$4,'3.4-3.8 Map'!$CQ$4:$CT$4,0)),0)</f>
        <v>0</v>
      </c>
      <c r="J85" s="441">
        <f t="shared" si="30"/>
        <v>5</v>
      </c>
      <c r="K85" s="57">
        <f>SUMIFS('Sub-Areas'!$D:$D,'Sub-Areas'!$B:$B,H85)</f>
        <v>31891</v>
      </c>
      <c r="L85" s="123">
        <f t="shared" si="31"/>
        <v>1.801798238824286E-2</v>
      </c>
      <c r="M85" s="124">
        <f t="shared" si="32"/>
        <v>1738063</v>
      </c>
      <c r="N85" s="124">
        <f t="shared" si="33"/>
        <v>1769954</v>
      </c>
      <c r="O85" s="123">
        <f t="shared" si="34"/>
        <v>1</v>
      </c>
      <c r="P85" s="118" t="str">
        <f t="shared" si="35"/>
        <v>Significant</v>
      </c>
      <c r="Q85" s="125" t="str">
        <f t="shared" si="36"/>
        <v>-</v>
      </c>
    </row>
    <row r="86" spans="5:17" ht="16.5" customHeight="1" x14ac:dyDescent="0.25">
      <c r="E86" s="60" t="s">
        <v>581</v>
      </c>
      <c r="F86" s="75">
        <v>3</v>
      </c>
      <c r="G86" s="54" t="s">
        <v>178</v>
      </c>
      <c r="H86" s="55" t="s">
        <v>275</v>
      </c>
      <c r="I86" s="442">
        <f>IFERROR(INDEX('3.4-3.8 Map'!$CQ$5:$CT$74,MATCH(H86,'3.4-3.8 Map'!AreaNames,0),MATCH($C$4,'3.4-3.8 Map'!$CQ$4:$CT$4,0)),0)</f>
        <v>0</v>
      </c>
      <c r="J86" s="441">
        <f t="shared" si="30"/>
        <v>6</v>
      </c>
      <c r="K86" s="57">
        <f>SUMIFS('Sub-Areas'!$D:$D,'Sub-Areas'!$B:$B,H86)</f>
        <v>18</v>
      </c>
      <c r="L86" s="123">
        <f t="shared" si="31"/>
        <v>1.0169755824162662E-5</v>
      </c>
      <c r="M86" s="124">
        <f t="shared" si="32"/>
        <v>1769936</v>
      </c>
      <c r="N86" s="124">
        <f t="shared" si="33"/>
        <v>1769954</v>
      </c>
      <c r="O86" s="123">
        <f t="shared" si="34"/>
        <v>1</v>
      </c>
      <c r="P86" s="118" t="str">
        <f t="shared" si="35"/>
        <v>Significant</v>
      </c>
      <c r="Q86" s="125" t="str">
        <f t="shared" si="36"/>
        <v>-</v>
      </c>
    </row>
    <row r="87" spans="5:17" ht="16.5" customHeight="1" x14ac:dyDescent="0.25">
      <c r="E87" s="60" t="s">
        <v>581</v>
      </c>
      <c r="F87" s="75">
        <v>3</v>
      </c>
      <c r="G87" s="54" t="s">
        <v>188</v>
      </c>
      <c r="H87" s="55" t="s">
        <v>351</v>
      </c>
      <c r="I87" s="442">
        <f>IFERROR(INDEX('3.4-3.8 Map'!$CQ$5:$CT$74,MATCH(H87,'3.4-3.8 Map'!AreaNames,0),MATCH($C$4,'3.4-3.8 Map'!$CQ$4:$CT$4,0)),0)</f>
        <v>0</v>
      </c>
      <c r="J87" s="441">
        <f t="shared" si="30"/>
        <v>1</v>
      </c>
      <c r="K87" s="57">
        <f>SUMIFS('Sub-Areas'!$D:$D,'Sub-Areas'!$B:$B,H87)</f>
        <v>158151</v>
      </c>
      <c r="L87" s="123">
        <f t="shared" si="31"/>
        <v>0.7257229650976037</v>
      </c>
      <c r="M87" s="124">
        <f t="shared" si="32"/>
        <v>59771</v>
      </c>
      <c r="N87" s="124">
        <f t="shared" si="33"/>
        <v>217922</v>
      </c>
      <c r="O87" s="123">
        <f t="shared" si="34"/>
        <v>1</v>
      </c>
      <c r="P87" s="118" t="str">
        <f t="shared" si="35"/>
        <v>Significant</v>
      </c>
      <c r="Q87" s="125">
        <f t="shared" si="36"/>
        <v>0</v>
      </c>
    </row>
    <row r="88" spans="5:17" ht="16.5" customHeight="1" x14ac:dyDescent="0.25">
      <c r="E88" s="60" t="s">
        <v>581</v>
      </c>
      <c r="F88" s="75">
        <v>3</v>
      </c>
      <c r="G88" s="54" t="s">
        <v>188</v>
      </c>
      <c r="H88" s="55" t="s">
        <v>268</v>
      </c>
      <c r="I88" s="440">
        <f>IFERROR(INDEX('3.4-3.8 Map'!$CQ$5:$CT$74,MATCH(H88,'3.4-3.8 Map'!AreaNames,0),MATCH($C$4,'3.4-3.8 Map'!$CQ$4:$CT$4,0)),0)</f>
        <v>0</v>
      </c>
      <c r="J88" s="441">
        <f t="shared" si="30"/>
        <v>2</v>
      </c>
      <c r="K88" s="57">
        <f>SUMIFS('Sub-Areas'!$D:$D,'Sub-Areas'!$B:$B,H88)</f>
        <v>35500</v>
      </c>
      <c r="L88" s="123">
        <f t="shared" si="31"/>
        <v>0.16290232284945991</v>
      </c>
      <c r="M88" s="124">
        <f t="shared" si="32"/>
        <v>182422</v>
      </c>
      <c r="N88" s="124">
        <f t="shared" si="33"/>
        <v>217922</v>
      </c>
      <c r="O88" s="123">
        <f t="shared" si="34"/>
        <v>1</v>
      </c>
      <c r="P88" s="118" t="str">
        <f t="shared" si="35"/>
        <v>Significant</v>
      </c>
      <c r="Q88" s="125" t="str">
        <f t="shared" si="36"/>
        <v>-</v>
      </c>
    </row>
    <row r="89" spans="5:17" ht="16.5" customHeight="1" x14ac:dyDescent="0.25">
      <c r="E89" s="60" t="s">
        <v>581</v>
      </c>
      <c r="F89" s="75">
        <v>3</v>
      </c>
      <c r="G89" s="54" t="s">
        <v>188</v>
      </c>
      <c r="H89" s="55" t="s">
        <v>271</v>
      </c>
      <c r="I89" s="440">
        <f>IFERROR(INDEX('3.4-3.8 Map'!$CQ$5:$CT$74,MATCH(H89,'3.4-3.8 Map'!AreaNames,0),MATCH($C$4,'3.4-3.8 Map'!$CQ$4:$CT$4,0)),0)</f>
        <v>0</v>
      </c>
      <c r="J89" s="441">
        <f t="shared" si="30"/>
        <v>3</v>
      </c>
      <c r="K89" s="57">
        <f>SUMIFS('Sub-Areas'!$D:$D,'Sub-Areas'!$B:$B,H89)</f>
        <v>24271</v>
      </c>
      <c r="L89" s="123">
        <f t="shared" si="31"/>
        <v>0.11137471205293638</v>
      </c>
      <c r="M89" s="124">
        <f t="shared" si="32"/>
        <v>193651</v>
      </c>
      <c r="N89" s="124">
        <f t="shared" si="33"/>
        <v>217922</v>
      </c>
      <c r="O89" s="123">
        <f t="shared" si="34"/>
        <v>1</v>
      </c>
      <c r="P89" s="118" t="str">
        <f t="shared" si="35"/>
        <v>Significant</v>
      </c>
      <c r="Q89" s="125" t="str">
        <f t="shared" si="36"/>
        <v>-</v>
      </c>
    </row>
    <row r="90" spans="5:17" ht="16.5" customHeight="1" x14ac:dyDescent="0.25">
      <c r="E90" s="60" t="s">
        <v>581</v>
      </c>
      <c r="F90" s="75">
        <v>3</v>
      </c>
      <c r="G90" s="54" t="s">
        <v>185</v>
      </c>
      <c r="H90" s="55" t="s">
        <v>366</v>
      </c>
      <c r="I90" s="442">
        <f>IFERROR(INDEX('3.4-3.8 Map'!$CQ$5:$CT$74,MATCH(H90,'3.4-3.8 Map'!AreaNames,0),MATCH($C$4,'3.4-3.8 Map'!$CQ$4:$CT$4,0)),0)</f>
        <v>0</v>
      </c>
      <c r="J90" s="441">
        <f t="shared" si="30"/>
        <v>1</v>
      </c>
      <c r="K90" s="57">
        <f>SUMIFS('Sub-Areas'!$D:$D,'Sub-Areas'!$B:$B,H90)</f>
        <v>560312</v>
      </c>
      <c r="L90" s="123">
        <f t="shared" si="31"/>
        <v>0.50518199415938092</v>
      </c>
      <c r="M90" s="124">
        <f t="shared" si="32"/>
        <v>548817</v>
      </c>
      <c r="N90" s="124">
        <f t="shared" si="33"/>
        <v>1109129</v>
      </c>
      <c r="O90" s="123">
        <f t="shared" si="34"/>
        <v>1</v>
      </c>
      <c r="P90" s="118" t="str">
        <f t="shared" si="35"/>
        <v>Significant</v>
      </c>
      <c r="Q90" s="125">
        <f t="shared" si="36"/>
        <v>0</v>
      </c>
    </row>
    <row r="91" spans="5:17" ht="16.5" customHeight="1" x14ac:dyDescent="0.25">
      <c r="E91" s="60" t="s">
        <v>581</v>
      </c>
      <c r="F91" s="75">
        <v>3</v>
      </c>
      <c r="G91" s="54" t="s">
        <v>185</v>
      </c>
      <c r="H91" s="55" t="s">
        <v>388</v>
      </c>
      <c r="I91" s="442">
        <f>IFERROR(INDEX('3.4-3.8 Map'!$CQ$5:$CT$74,MATCH(H91,'3.4-3.8 Map'!AreaNames,0),MATCH($C$4,'3.4-3.8 Map'!$CQ$4:$CT$4,0)),0)</f>
        <v>0</v>
      </c>
      <c r="J91" s="441">
        <f t="shared" si="30"/>
        <v>2</v>
      </c>
      <c r="K91" s="57">
        <f>SUMIFS('Sub-Areas'!$D:$D,'Sub-Areas'!$B:$B,H91)</f>
        <v>299524</v>
      </c>
      <c r="L91" s="123">
        <f t="shared" si="31"/>
        <v>0.27005334816779653</v>
      </c>
      <c r="M91" s="124">
        <f t="shared" si="32"/>
        <v>809605</v>
      </c>
      <c r="N91" s="124">
        <f t="shared" si="33"/>
        <v>1109129</v>
      </c>
      <c r="O91" s="123">
        <f t="shared" si="34"/>
        <v>1</v>
      </c>
      <c r="P91" s="118" t="str">
        <f t="shared" si="35"/>
        <v>Significant</v>
      </c>
      <c r="Q91" s="125" t="str">
        <f t="shared" si="36"/>
        <v>-</v>
      </c>
    </row>
    <row r="92" spans="5:17" ht="16.5" customHeight="1" x14ac:dyDescent="0.25">
      <c r="E92" s="60" t="s">
        <v>581</v>
      </c>
      <c r="F92" s="75">
        <v>3</v>
      </c>
      <c r="G92" s="54" t="s">
        <v>185</v>
      </c>
      <c r="H92" s="55" t="s">
        <v>307</v>
      </c>
      <c r="I92" s="442">
        <f>IFERROR(INDEX('3.4-3.8 Map'!$CQ$5:$CT$74,MATCH(H92,'3.4-3.8 Map'!AreaNames,0),MATCH($C$4,'3.4-3.8 Map'!$CQ$4:$CT$4,0)),0)</f>
        <v>0</v>
      </c>
      <c r="J92" s="441">
        <f t="shared" si="30"/>
        <v>3</v>
      </c>
      <c r="K92" s="57">
        <f>SUMIFS('Sub-Areas'!$D:$D,'Sub-Areas'!$B:$B,H92)</f>
        <v>214476</v>
      </c>
      <c r="L92" s="123">
        <f t="shared" si="31"/>
        <v>0.19337335873464673</v>
      </c>
      <c r="M92" s="124">
        <f t="shared" si="32"/>
        <v>894653</v>
      </c>
      <c r="N92" s="124">
        <f t="shared" si="33"/>
        <v>1109129</v>
      </c>
      <c r="O92" s="123">
        <f t="shared" si="34"/>
        <v>1</v>
      </c>
      <c r="P92" s="118" t="str">
        <f t="shared" si="35"/>
        <v>Significant</v>
      </c>
      <c r="Q92" s="125" t="str">
        <f t="shared" si="36"/>
        <v>-</v>
      </c>
    </row>
    <row r="93" spans="5:17" ht="16.5" customHeight="1" x14ac:dyDescent="0.25">
      <c r="E93" s="60" t="s">
        <v>581</v>
      </c>
      <c r="F93" s="75">
        <v>3</v>
      </c>
      <c r="G93" s="54" t="s">
        <v>185</v>
      </c>
      <c r="H93" s="55" t="s">
        <v>312</v>
      </c>
      <c r="I93" s="440">
        <f>IFERROR(INDEX('3.4-3.8 Map'!$CQ$5:$CT$74,MATCH(H93,'3.4-3.8 Map'!AreaNames,0),MATCH($C$4,'3.4-3.8 Map'!$CQ$4:$CT$4,0)),0)</f>
        <v>0</v>
      </c>
      <c r="J93" s="441">
        <f t="shared" si="30"/>
        <v>4</v>
      </c>
      <c r="K93" s="57">
        <f>SUMIFS('Sub-Areas'!$D:$D,'Sub-Areas'!$B:$B,H93)</f>
        <v>28040</v>
      </c>
      <c r="L93" s="123">
        <f t="shared" si="31"/>
        <v>2.5281098952421224E-2</v>
      </c>
      <c r="M93" s="124">
        <f t="shared" si="32"/>
        <v>1081089</v>
      </c>
      <c r="N93" s="124">
        <f t="shared" si="33"/>
        <v>1109129</v>
      </c>
      <c r="O93" s="123">
        <f t="shared" si="34"/>
        <v>1</v>
      </c>
      <c r="P93" s="118" t="str">
        <f t="shared" si="35"/>
        <v>Significant</v>
      </c>
      <c r="Q93" s="125" t="str">
        <f t="shared" si="36"/>
        <v>-</v>
      </c>
    </row>
    <row r="94" spans="5:17" ht="16.5" customHeight="1" x14ac:dyDescent="0.25">
      <c r="E94" s="60" t="s">
        <v>581</v>
      </c>
      <c r="F94" s="75">
        <v>3</v>
      </c>
      <c r="G94" s="54" t="s">
        <v>185</v>
      </c>
      <c r="H94" s="55" t="s">
        <v>310</v>
      </c>
      <c r="I94" s="442">
        <f>IFERROR(INDEX('3.4-3.8 Map'!$CQ$5:$CT$74,MATCH(H94,'3.4-3.8 Map'!AreaNames,0),MATCH($C$4,'3.4-3.8 Map'!$CQ$4:$CT$4,0)),0)</f>
        <v>0</v>
      </c>
      <c r="J94" s="441">
        <f t="shared" si="30"/>
        <v>5</v>
      </c>
      <c r="K94" s="57">
        <f>SUMIFS('Sub-Areas'!$D:$D,'Sub-Areas'!$B:$B,H94)</f>
        <v>6000</v>
      </c>
      <c r="L94" s="123">
        <f t="shared" si="31"/>
        <v>5.4096502751257965E-3</v>
      </c>
      <c r="M94" s="124">
        <f t="shared" si="32"/>
        <v>1103129</v>
      </c>
      <c r="N94" s="124">
        <f t="shared" si="33"/>
        <v>1109129</v>
      </c>
      <c r="O94" s="123">
        <f t="shared" si="34"/>
        <v>1</v>
      </c>
      <c r="P94" s="118" t="str">
        <f t="shared" si="35"/>
        <v>Significant</v>
      </c>
      <c r="Q94" s="125" t="str">
        <f t="shared" si="36"/>
        <v>-</v>
      </c>
    </row>
    <row r="95" spans="5:17" ht="16.5" customHeight="1" x14ac:dyDescent="0.25">
      <c r="E95" s="60" t="s">
        <v>581</v>
      </c>
      <c r="F95" s="75">
        <v>3</v>
      </c>
      <c r="G95" s="54" t="s">
        <v>185</v>
      </c>
      <c r="H95" s="55" t="s">
        <v>314</v>
      </c>
      <c r="I95" s="440">
        <f>IFERROR(INDEX('3.4-3.8 Map'!$CQ$5:$CT$74,MATCH(H95,'3.4-3.8 Map'!AreaNames,0),MATCH($C$4,'3.4-3.8 Map'!$CQ$4:$CT$4,0)),0)</f>
        <v>0</v>
      </c>
      <c r="J95" s="441">
        <f t="shared" si="30"/>
        <v>6</v>
      </c>
      <c r="K95" s="57">
        <f>SUMIFS('Sub-Areas'!$D:$D,'Sub-Areas'!$B:$B,H95)</f>
        <v>777</v>
      </c>
      <c r="L95" s="123">
        <f t="shared" si="31"/>
        <v>7.0054971062879069E-4</v>
      </c>
      <c r="M95" s="124">
        <f t="shared" si="32"/>
        <v>1108352</v>
      </c>
      <c r="N95" s="124">
        <f t="shared" si="33"/>
        <v>1109129</v>
      </c>
      <c r="O95" s="123">
        <f t="shared" si="34"/>
        <v>1</v>
      </c>
      <c r="P95" s="118" t="str">
        <f t="shared" si="35"/>
        <v>Significant</v>
      </c>
      <c r="Q95" s="125" t="str">
        <f t="shared" si="36"/>
        <v>-</v>
      </c>
    </row>
    <row r="96" spans="5:17" ht="16.5" customHeight="1" x14ac:dyDescent="0.25">
      <c r="E96" s="60" t="s">
        <v>581</v>
      </c>
      <c r="F96" s="75">
        <v>3</v>
      </c>
      <c r="G96" s="54" t="s">
        <v>191</v>
      </c>
      <c r="H96" s="55" t="s">
        <v>379</v>
      </c>
      <c r="I96" s="440">
        <f>IFERROR(INDEX('3.4-3.8 Map'!$CQ$5:$CT$74,MATCH(H96,'3.4-3.8 Map'!AreaNames,0),MATCH($C$4,'3.4-3.8 Map'!$CQ$4:$CT$4,0)),0)</f>
        <v>0</v>
      </c>
      <c r="J96" s="441">
        <f t="shared" si="30"/>
        <v>1</v>
      </c>
      <c r="K96" s="57">
        <f>SUMIFS('Sub-Areas'!$D:$D,'Sub-Areas'!$B:$B,H96)</f>
        <v>229260</v>
      </c>
      <c r="L96" s="123">
        <f t="shared" si="31"/>
        <v>0.9494150533181489</v>
      </c>
      <c r="M96" s="124">
        <f t="shared" si="32"/>
        <v>12215</v>
      </c>
      <c r="N96" s="124">
        <f t="shared" si="33"/>
        <v>241475</v>
      </c>
      <c r="O96" s="123">
        <f t="shared" si="34"/>
        <v>1</v>
      </c>
      <c r="P96" s="118" t="str">
        <f t="shared" si="35"/>
        <v>Significant</v>
      </c>
      <c r="Q96" s="125">
        <f t="shared" si="36"/>
        <v>0</v>
      </c>
    </row>
    <row r="97" spans="5:17" ht="16.5" customHeight="1" thickBot="1" x14ac:dyDescent="0.3">
      <c r="E97" s="62" t="s">
        <v>581</v>
      </c>
      <c r="F97" s="147">
        <v>3</v>
      </c>
      <c r="G97" s="408" t="s">
        <v>191</v>
      </c>
      <c r="H97" s="148" t="s">
        <v>226</v>
      </c>
      <c r="I97" s="443">
        <f>IFERROR(INDEX('3.4-3.8 Map'!$CQ$5:$CT$74,MATCH(H97,'3.4-3.8 Map'!AreaNames,0),MATCH($C$4,'3.4-3.8 Map'!$CQ$4:$CT$4,0)),0)</f>
        <v>0</v>
      </c>
      <c r="J97" s="444">
        <f t="shared" si="30"/>
        <v>2</v>
      </c>
      <c r="K97" s="142">
        <f>SUMIFS('Sub-Areas'!$D:$D,'Sub-Areas'!$B:$B,H97)</f>
        <v>12215</v>
      </c>
      <c r="L97" s="89">
        <f t="shared" si="31"/>
        <v>5.0584946681851123E-2</v>
      </c>
      <c r="M97" s="88">
        <f t="shared" si="32"/>
        <v>229260</v>
      </c>
      <c r="N97" s="88">
        <f t="shared" si="33"/>
        <v>241475</v>
      </c>
      <c r="O97" s="89">
        <f t="shared" si="34"/>
        <v>1</v>
      </c>
      <c r="P97" s="149" t="str">
        <f t="shared" si="35"/>
        <v>Significant</v>
      </c>
      <c r="Q97" s="150" t="str">
        <f t="shared" si="36"/>
        <v>-</v>
      </c>
    </row>
    <row r="98" spans="5:17" ht="15.6" customHeight="1" x14ac:dyDescent="0.25"/>
    <row r="99" spans="5:17" ht="15.6" customHeight="1" x14ac:dyDescent="0.25"/>
    <row r="100" spans="5:17" ht="15.6" customHeight="1" x14ac:dyDescent="0.25"/>
    <row r="101" spans="5:17" ht="15.6" customHeight="1" x14ac:dyDescent="0.25"/>
    <row r="102" spans="5:17" ht="15.6" customHeight="1" x14ac:dyDescent="0.25"/>
    <row r="103" spans="5:17" ht="15.6" customHeight="1" x14ac:dyDescent="0.25"/>
    <row r="104" spans="5:17" ht="15.6" customHeight="1" x14ac:dyDescent="0.25"/>
    <row r="105" spans="5:17" ht="15.6" customHeight="1" x14ac:dyDescent="0.25"/>
    <row r="106" spans="5:17" ht="15.6" customHeight="1" x14ac:dyDescent="0.25"/>
    <row r="107" spans="5:17" ht="15.6" customHeight="1" x14ac:dyDescent="0.25"/>
    <row r="108" spans="5:17" ht="15.6" customHeight="1" x14ac:dyDescent="0.25"/>
    <row r="109" spans="5:17" ht="15.6" customHeight="1" x14ac:dyDescent="0.25"/>
    <row r="110" spans="5:17" ht="15.6" customHeight="1" x14ac:dyDescent="0.25"/>
    <row r="111" spans="5:17" ht="15.6" customHeight="1" x14ac:dyDescent="0.25"/>
    <row r="112" spans="5:17" ht="15.6" customHeight="1" x14ac:dyDescent="0.25"/>
    <row r="113" spans="5:51" ht="15.6" customHeight="1" x14ac:dyDescent="0.25"/>
    <row r="114" spans="5:51" ht="15.6" customHeight="1" x14ac:dyDescent="0.25">
      <c r="AY114" s="42"/>
    </row>
    <row r="115" spans="5:51" ht="15.6" customHeight="1" x14ac:dyDescent="0.25">
      <c r="AY115" s="42"/>
    </row>
    <row r="116" spans="5:51" ht="15.6" customHeight="1" x14ac:dyDescent="0.25">
      <c r="AY116" s="42"/>
    </row>
    <row r="117" spans="5:51" ht="15.6" customHeight="1" x14ac:dyDescent="0.25">
      <c r="AY117" s="42"/>
    </row>
    <row r="118" spans="5:51" ht="15.6" customHeight="1" x14ac:dyDescent="0.25">
      <c r="AY118" s="42"/>
    </row>
    <row r="119" spans="5:51" ht="15.6" customHeight="1" x14ac:dyDescent="0.25">
      <c r="AY119" s="42"/>
    </row>
    <row r="120" spans="5:51" ht="15.6" customHeight="1" x14ac:dyDescent="0.25">
      <c r="AY120" s="42"/>
    </row>
    <row r="121" spans="5:51" ht="15.6" customHeight="1" x14ac:dyDescent="0.25">
      <c r="AY121" s="42"/>
    </row>
    <row r="122" spans="5:51" ht="15.6" customHeight="1" x14ac:dyDescent="0.25">
      <c r="E122" s="1"/>
      <c r="F122" s="5"/>
      <c r="G122" s="2"/>
      <c r="H122" s="1"/>
      <c r="AY122" s="42"/>
    </row>
    <row r="123" spans="5:51" ht="15.6" customHeight="1" x14ac:dyDescent="0.25">
      <c r="E123" s="1"/>
      <c r="F123" s="5"/>
      <c r="G123" s="2"/>
      <c r="H123" s="1"/>
      <c r="AY123" s="42"/>
    </row>
    <row r="124" spans="5:51" ht="15.6" customHeight="1" x14ac:dyDescent="0.25">
      <c r="E124" s="1"/>
      <c r="F124" s="5"/>
      <c r="G124" s="2"/>
      <c r="H124" s="1"/>
      <c r="AY124" s="42"/>
    </row>
    <row r="125" spans="5:51" ht="15.6" customHeight="1" x14ac:dyDescent="0.25">
      <c r="E125" s="1"/>
      <c r="F125" s="5"/>
      <c r="G125" s="2"/>
      <c r="H125" s="1"/>
      <c r="AY125" s="42"/>
    </row>
    <row r="126" spans="5:51" ht="15.6" customHeight="1" x14ac:dyDescent="0.25">
      <c r="E126" s="1"/>
      <c r="F126" s="5"/>
      <c r="G126" s="2"/>
      <c r="H126" s="1"/>
      <c r="AY126" s="42"/>
    </row>
    <row r="127" spans="5:51" ht="15.6" customHeight="1" x14ac:dyDescent="0.25">
      <c r="E127" s="1"/>
      <c r="F127" s="5"/>
      <c r="G127" s="2"/>
      <c r="H127" s="1"/>
      <c r="AY127" s="42"/>
    </row>
    <row r="128" spans="5:51" ht="15.6" customHeight="1" x14ac:dyDescent="0.25">
      <c r="E128" s="1"/>
      <c r="F128" s="5"/>
      <c r="G128" s="2"/>
      <c r="H128" s="1"/>
      <c r="AY128" s="42"/>
    </row>
    <row r="129" spans="5:51" ht="15.6" customHeight="1" x14ac:dyDescent="0.25">
      <c r="E129" s="1"/>
      <c r="F129" s="5"/>
      <c r="G129" s="2"/>
      <c r="H129" s="1"/>
      <c r="AY129" s="42"/>
    </row>
    <row r="130" spans="5:51" ht="15.6" customHeight="1" x14ac:dyDescent="0.25">
      <c r="E130" s="1"/>
      <c r="F130" s="5"/>
      <c r="G130" s="2"/>
      <c r="H130" s="1"/>
      <c r="AY130" s="42"/>
    </row>
    <row r="131" spans="5:51" ht="15.6" customHeight="1" x14ac:dyDescent="0.25">
      <c r="E131" s="1"/>
      <c r="F131" s="5"/>
      <c r="G131" s="2"/>
      <c r="H131" s="1"/>
      <c r="AY131" s="42"/>
    </row>
    <row r="132" spans="5:51" ht="15.6" customHeight="1" x14ac:dyDescent="0.25">
      <c r="E132" s="1"/>
      <c r="F132" s="5"/>
      <c r="G132" s="2"/>
      <c r="H132" s="1"/>
      <c r="AY132" s="42"/>
    </row>
    <row r="133" spans="5:51" ht="15.6" customHeight="1" x14ac:dyDescent="0.25">
      <c r="E133" s="1"/>
      <c r="F133" s="5"/>
      <c r="G133" s="2"/>
      <c r="H133" s="1"/>
      <c r="AY133" s="42"/>
    </row>
    <row r="134" spans="5:51" ht="15.6" customHeight="1" x14ac:dyDescent="0.25">
      <c r="E134" s="1"/>
      <c r="F134" s="5"/>
      <c r="G134" s="2"/>
      <c r="H134" s="1"/>
      <c r="AY134" s="42"/>
    </row>
    <row r="135" spans="5:51" ht="15.6" customHeight="1" x14ac:dyDescent="0.25">
      <c r="E135" s="1"/>
      <c r="F135" s="5"/>
      <c r="G135" s="2"/>
      <c r="H135" s="1"/>
      <c r="AY135" s="42"/>
    </row>
    <row r="136" spans="5:51" ht="15.6" customHeight="1" x14ac:dyDescent="0.25">
      <c r="E136" s="1"/>
      <c r="F136" s="5"/>
      <c r="G136" s="2"/>
      <c r="H136" s="1"/>
      <c r="AY136" s="42"/>
    </row>
    <row r="137" spans="5:51" ht="15.6" customHeight="1" x14ac:dyDescent="0.25">
      <c r="E137" s="1"/>
      <c r="F137" s="5"/>
      <c r="G137" s="2"/>
      <c r="H137" s="1"/>
      <c r="AY137" s="42"/>
    </row>
    <row r="138" spans="5:51" ht="15.6" customHeight="1" x14ac:dyDescent="0.25">
      <c r="E138" s="1"/>
      <c r="F138" s="5"/>
      <c r="G138" s="2"/>
      <c r="H138" s="1"/>
      <c r="AY138" s="42"/>
    </row>
    <row r="139" spans="5:51" ht="15.6" customHeight="1" x14ac:dyDescent="0.25">
      <c r="E139" s="1"/>
      <c r="F139" s="5"/>
      <c r="G139" s="2"/>
      <c r="H139" s="1"/>
      <c r="AY139" s="42"/>
    </row>
    <row r="140" spans="5:51" ht="15.6" customHeight="1" x14ac:dyDescent="0.25">
      <c r="E140" s="1"/>
      <c r="F140" s="5"/>
      <c r="G140" s="2"/>
      <c r="H140" s="1"/>
      <c r="AY140" s="42"/>
    </row>
    <row r="141" spans="5:51" ht="15.6" customHeight="1" x14ac:dyDescent="0.25">
      <c r="E141" s="1"/>
      <c r="F141" s="5"/>
      <c r="G141" s="2"/>
      <c r="H141" s="1"/>
      <c r="AY141" s="42"/>
    </row>
    <row r="142" spans="5:51" ht="15.6" customHeight="1" x14ac:dyDescent="0.25">
      <c r="E142" s="1"/>
      <c r="F142" s="5"/>
      <c r="G142" s="2"/>
      <c r="H142" s="1"/>
      <c r="AY142" s="42"/>
    </row>
    <row r="143" spans="5:51" ht="15.6" customHeight="1" x14ac:dyDescent="0.25">
      <c r="E143" s="1"/>
      <c r="F143" s="5"/>
      <c r="G143" s="2"/>
      <c r="H143" s="1"/>
      <c r="AY143" s="42"/>
    </row>
    <row r="144" spans="5:51" ht="15.6" customHeight="1" x14ac:dyDescent="0.25">
      <c r="E144" s="1"/>
      <c r="F144" s="5"/>
      <c r="G144" s="2"/>
      <c r="H144" s="1"/>
      <c r="AY144" s="42"/>
    </row>
    <row r="145" spans="5:51" ht="15.6" customHeight="1" x14ac:dyDescent="0.25">
      <c r="E145" s="1"/>
      <c r="F145" s="5"/>
      <c r="G145" s="2"/>
      <c r="H145" s="1"/>
      <c r="AY145" s="42"/>
    </row>
    <row r="146" spans="5:51" ht="15.6" customHeight="1" x14ac:dyDescent="0.25">
      <c r="E146" s="1"/>
      <c r="F146" s="5"/>
      <c r="G146" s="2"/>
      <c r="H146" s="1"/>
    </row>
    <row r="147" spans="5:51" ht="15.6" customHeight="1" x14ac:dyDescent="0.25">
      <c r="E147" s="1"/>
      <c r="F147" s="5"/>
      <c r="G147" s="2"/>
      <c r="H147" s="1"/>
    </row>
    <row r="148" spans="5:51" ht="15.6" customHeight="1" x14ac:dyDescent="0.25">
      <c r="E148" s="1"/>
      <c r="F148" s="5"/>
      <c r="G148" s="2"/>
      <c r="H148" s="1"/>
    </row>
    <row r="149" spans="5:51" ht="30.6" customHeight="1" x14ac:dyDescent="0.25">
      <c r="E149" s="1"/>
      <c r="F149" s="5"/>
      <c r="G149" s="2"/>
      <c r="H149" s="1"/>
      <c r="AG149" s="2"/>
    </row>
    <row r="150" spans="5:51" ht="15.6" customHeight="1" x14ac:dyDescent="0.25">
      <c r="E150" s="1"/>
      <c r="F150" s="5"/>
      <c r="G150" s="2"/>
      <c r="H150" s="1"/>
      <c r="AG150" s="2"/>
    </row>
    <row r="151" spans="5:51" ht="15.6" customHeight="1" x14ac:dyDescent="0.25">
      <c r="E151" s="1"/>
      <c r="F151" s="5"/>
      <c r="G151" s="2"/>
      <c r="H151" s="1"/>
      <c r="AG151" s="2"/>
    </row>
    <row r="152" spans="5:51" ht="15.6" customHeight="1" x14ac:dyDescent="0.25">
      <c r="E152" s="1"/>
      <c r="F152" s="5"/>
      <c r="G152" s="2"/>
      <c r="H152" s="1"/>
      <c r="AG152" s="2"/>
    </row>
    <row r="153" spans="5:51" ht="15.6" customHeight="1" x14ac:dyDescent="0.25">
      <c r="E153" s="1"/>
      <c r="F153" s="5"/>
      <c r="G153" s="2"/>
      <c r="H153" s="1"/>
      <c r="AG153" s="2"/>
    </row>
    <row r="154" spans="5:51" ht="15.6" customHeight="1" x14ac:dyDescent="0.25">
      <c r="E154" s="1"/>
      <c r="F154" s="5"/>
      <c r="G154" s="2"/>
      <c r="H154" s="1"/>
      <c r="AG154" s="2"/>
    </row>
    <row r="155" spans="5:51" ht="15.6" customHeight="1" x14ac:dyDescent="0.25">
      <c r="E155" s="1"/>
      <c r="F155" s="5"/>
      <c r="G155" s="2"/>
      <c r="H155" s="1"/>
      <c r="AG155" s="2"/>
    </row>
    <row r="156" spans="5:51" ht="15.6" customHeight="1" x14ac:dyDescent="0.25">
      <c r="E156" s="1"/>
      <c r="F156" s="5"/>
      <c r="G156" s="2"/>
      <c r="H156" s="1"/>
      <c r="AG156" s="2"/>
    </row>
    <row r="157" spans="5:51" ht="15.6" customHeight="1" x14ac:dyDescent="0.25">
      <c r="E157" s="1"/>
      <c r="F157" s="5"/>
      <c r="G157" s="2"/>
      <c r="H157" s="1"/>
      <c r="AG157" s="2"/>
    </row>
    <row r="158" spans="5:51" ht="15.6" customHeight="1" x14ac:dyDescent="0.25">
      <c r="E158" s="1"/>
      <c r="F158" s="5"/>
      <c r="G158" s="2"/>
      <c r="H158" s="1"/>
      <c r="AG158" s="2"/>
    </row>
    <row r="159" spans="5:51" ht="15.6" customHeight="1" x14ac:dyDescent="0.25">
      <c r="E159" s="1"/>
      <c r="F159" s="5"/>
      <c r="G159" s="2"/>
      <c r="H159" s="1"/>
      <c r="AG159" s="2"/>
      <c r="AH159" s="42"/>
    </row>
    <row r="160" spans="5:51" ht="15.6" customHeight="1" x14ac:dyDescent="0.25">
      <c r="E160" s="1"/>
      <c r="F160" s="5"/>
      <c r="G160" s="2"/>
      <c r="H160" s="1"/>
      <c r="AG160" s="2"/>
      <c r="AH160" s="42"/>
    </row>
    <row r="161" spans="5:34" ht="15.6" customHeight="1" x14ac:dyDescent="0.25">
      <c r="E161" s="1"/>
      <c r="F161" s="5"/>
      <c r="G161" s="2"/>
      <c r="H161" s="1"/>
      <c r="AG161" s="2"/>
      <c r="AH161" s="42"/>
    </row>
    <row r="162" spans="5:34" ht="15.6" customHeight="1" x14ac:dyDescent="0.25">
      <c r="E162" s="1"/>
      <c r="F162" s="5"/>
      <c r="G162" s="2"/>
      <c r="H162" s="1"/>
      <c r="AG162" s="2"/>
      <c r="AH162" s="42"/>
    </row>
    <row r="163" spans="5:34" ht="15.6" customHeight="1" x14ac:dyDescent="0.25">
      <c r="E163" s="1"/>
      <c r="F163" s="5"/>
      <c r="G163" s="2"/>
      <c r="H163" s="1"/>
      <c r="AG163" s="2"/>
      <c r="AH163" s="42"/>
    </row>
    <row r="164" spans="5:34" ht="15.6" customHeight="1" x14ac:dyDescent="0.25">
      <c r="E164" s="1"/>
      <c r="F164" s="5"/>
      <c r="G164" s="2"/>
      <c r="H164" s="1"/>
      <c r="AG164" s="2"/>
      <c r="AH164" s="42"/>
    </row>
    <row r="165" spans="5:34" ht="15.6" customHeight="1" x14ac:dyDescent="0.25">
      <c r="E165" s="1"/>
      <c r="F165" s="5"/>
      <c r="G165" s="2"/>
      <c r="H165" s="1"/>
      <c r="AG165" s="2"/>
      <c r="AH165" s="42"/>
    </row>
    <row r="166" spans="5:34" ht="15.6" customHeight="1" x14ac:dyDescent="0.25">
      <c r="E166" s="1"/>
      <c r="F166" s="5"/>
      <c r="G166" s="2"/>
      <c r="H166" s="1"/>
      <c r="AG166" s="2"/>
      <c r="AH166" s="42"/>
    </row>
    <row r="167" spans="5:34" ht="15.6" customHeight="1" x14ac:dyDescent="0.25">
      <c r="E167" s="1"/>
      <c r="F167" s="5"/>
      <c r="G167" s="2"/>
      <c r="H167" s="1"/>
      <c r="AG167" s="2"/>
      <c r="AH167" s="42"/>
    </row>
    <row r="168" spans="5:34" ht="15.6" customHeight="1" x14ac:dyDescent="0.25">
      <c r="E168" s="1"/>
      <c r="F168" s="5"/>
      <c r="G168" s="2"/>
      <c r="H168" s="1"/>
      <c r="AG168" s="2"/>
      <c r="AH168" s="42"/>
    </row>
    <row r="169" spans="5:34" ht="15.6" customHeight="1" x14ac:dyDescent="0.25">
      <c r="E169" s="1"/>
      <c r="F169" s="5"/>
      <c r="G169" s="2"/>
      <c r="H169" s="1"/>
      <c r="AG169" s="2"/>
      <c r="AH169" s="42"/>
    </row>
    <row r="170" spans="5:34" ht="15.6" customHeight="1" x14ac:dyDescent="0.25">
      <c r="E170" s="1"/>
      <c r="F170" s="5"/>
      <c r="G170" s="2"/>
      <c r="H170" s="1"/>
      <c r="AG170" s="2"/>
      <c r="AH170" s="42"/>
    </row>
    <row r="171" spans="5:34" ht="15.6" customHeight="1" x14ac:dyDescent="0.25">
      <c r="E171" s="1"/>
      <c r="F171" s="5"/>
      <c r="G171" s="2"/>
      <c r="H171" s="1"/>
      <c r="AG171" s="2"/>
      <c r="AH171" s="42"/>
    </row>
    <row r="172" spans="5:34" ht="15.6" customHeight="1" x14ac:dyDescent="0.25">
      <c r="E172" s="1"/>
      <c r="F172" s="5"/>
      <c r="G172" s="2"/>
      <c r="H172" s="1"/>
      <c r="AG172" s="2"/>
      <c r="AH172" s="42"/>
    </row>
    <row r="173" spans="5:34" ht="15.6" customHeight="1" x14ac:dyDescent="0.25">
      <c r="E173" s="1"/>
      <c r="F173" s="5"/>
      <c r="G173" s="2"/>
      <c r="H173" s="1"/>
      <c r="AG173" s="2"/>
      <c r="AH173" s="42"/>
    </row>
    <row r="174" spans="5:34" ht="15.6" customHeight="1" x14ac:dyDescent="0.25">
      <c r="E174" s="1"/>
      <c r="F174" s="5"/>
      <c r="G174" s="2"/>
      <c r="H174" s="1"/>
      <c r="AG174" s="2"/>
      <c r="AH174" s="42"/>
    </row>
    <row r="175" spans="5:34" ht="15.6" customHeight="1" x14ac:dyDescent="0.25">
      <c r="E175" s="1"/>
      <c r="F175" s="5"/>
      <c r="G175" s="2"/>
      <c r="H175" s="1"/>
      <c r="AG175" s="2"/>
      <c r="AH175" s="42"/>
    </row>
    <row r="176" spans="5:34" ht="15.6" customHeight="1" x14ac:dyDescent="0.25">
      <c r="E176" s="1"/>
      <c r="F176" s="5"/>
      <c r="G176" s="2"/>
      <c r="H176" s="1"/>
      <c r="AG176" s="2"/>
      <c r="AH176" s="42"/>
    </row>
    <row r="177" spans="5:34" ht="15.6" customHeight="1" x14ac:dyDescent="0.25">
      <c r="E177" s="1"/>
      <c r="F177" s="5"/>
      <c r="G177" s="2"/>
      <c r="H177" s="1"/>
      <c r="AG177" s="2"/>
      <c r="AH177" s="42"/>
    </row>
    <row r="178" spans="5:34" ht="15.6" customHeight="1" x14ac:dyDescent="0.25">
      <c r="E178" s="1"/>
      <c r="F178" s="5"/>
      <c r="G178" s="2"/>
      <c r="H178" s="1"/>
      <c r="AG178" s="2"/>
      <c r="AH178" s="42"/>
    </row>
    <row r="179" spans="5:34" ht="15.6" customHeight="1" x14ac:dyDescent="0.25">
      <c r="E179" s="1"/>
      <c r="F179" s="5"/>
      <c r="G179" s="2"/>
      <c r="H179" s="1"/>
      <c r="AG179" s="2"/>
      <c r="AH179" s="42"/>
    </row>
    <row r="180" spans="5:34" ht="15.6" customHeight="1" x14ac:dyDescent="0.25">
      <c r="E180" s="1"/>
      <c r="F180" s="5"/>
      <c r="G180" s="2"/>
      <c r="H180" s="1"/>
      <c r="AG180" s="2"/>
      <c r="AH180" s="42"/>
    </row>
    <row r="181" spans="5:34" ht="15.6" customHeight="1" x14ac:dyDescent="0.25">
      <c r="E181" s="1"/>
      <c r="F181" s="5"/>
      <c r="G181" s="2"/>
      <c r="H181" s="1"/>
      <c r="AG181" s="2"/>
      <c r="AH181" s="42"/>
    </row>
    <row r="182" spans="5:34" ht="15.6" customHeight="1" x14ac:dyDescent="0.25">
      <c r="E182" s="1"/>
      <c r="F182" s="5"/>
      <c r="G182" s="2"/>
      <c r="H182" s="1"/>
      <c r="AG182" s="2"/>
      <c r="AH182" s="42"/>
    </row>
    <row r="183" spans="5:34" ht="15.6" customHeight="1" x14ac:dyDescent="0.25">
      <c r="E183" s="1"/>
      <c r="F183" s="5"/>
      <c r="G183" s="2"/>
      <c r="H183" s="1"/>
      <c r="AG183" s="2"/>
      <c r="AH183" s="42"/>
    </row>
    <row r="184" spans="5:34" ht="15.6" customHeight="1" x14ac:dyDescent="0.25">
      <c r="E184" s="1"/>
      <c r="F184" s="5"/>
      <c r="G184" s="2"/>
      <c r="H184" s="1"/>
      <c r="AG184" s="2"/>
      <c r="AH184" s="42"/>
    </row>
    <row r="185" spans="5:34" ht="15.6" customHeight="1" x14ac:dyDescent="0.25">
      <c r="E185" s="1"/>
      <c r="F185" s="5"/>
      <c r="G185" s="2"/>
      <c r="H185" s="1"/>
      <c r="AG185" s="2"/>
      <c r="AH185" s="42"/>
    </row>
    <row r="186" spans="5:34" ht="15.6" customHeight="1" x14ac:dyDescent="0.25">
      <c r="E186" s="1"/>
      <c r="F186" s="5"/>
      <c r="G186" s="2"/>
      <c r="H186" s="1"/>
      <c r="AG186" s="2"/>
      <c r="AH186" s="42"/>
    </row>
    <row r="187" spans="5:34" ht="15.6" customHeight="1" x14ac:dyDescent="0.25">
      <c r="E187" s="1"/>
      <c r="F187" s="5"/>
      <c r="G187" s="2"/>
      <c r="H187" s="1"/>
      <c r="AG187" s="2"/>
      <c r="AH187" s="42"/>
    </row>
    <row r="188" spans="5:34" ht="15.6" customHeight="1" x14ac:dyDescent="0.25">
      <c r="E188" s="1"/>
      <c r="F188" s="5"/>
      <c r="G188" s="2"/>
      <c r="H188" s="1"/>
      <c r="AG188" s="2"/>
      <c r="AH188" s="42"/>
    </row>
    <row r="189" spans="5:34" ht="15.6" customHeight="1" x14ac:dyDescent="0.25">
      <c r="E189" s="1"/>
      <c r="F189" s="5"/>
      <c r="G189" s="2"/>
      <c r="H189" s="1"/>
      <c r="AG189" s="2"/>
      <c r="AH189" s="42"/>
    </row>
    <row r="190" spans="5:34" ht="15.6" customHeight="1" x14ac:dyDescent="0.25">
      <c r="E190" s="1"/>
      <c r="F190" s="5"/>
      <c r="G190" s="2"/>
      <c r="H190" s="1"/>
      <c r="AG190" s="2"/>
      <c r="AH190" s="42"/>
    </row>
    <row r="191" spans="5:34" ht="15.6" customHeight="1" x14ac:dyDescent="0.25">
      <c r="E191" s="1"/>
      <c r="F191" s="5"/>
      <c r="G191" s="2"/>
      <c r="H191" s="1"/>
      <c r="AG191" s="2"/>
      <c r="AH191" s="42"/>
    </row>
    <row r="192" spans="5:34" ht="15.6" customHeight="1" x14ac:dyDescent="0.25">
      <c r="E192" s="1"/>
      <c r="F192" s="5"/>
      <c r="G192" s="2"/>
      <c r="H192" s="1"/>
      <c r="AG192" s="2"/>
      <c r="AH192" s="42"/>
    </row>
    <row r="193" spans="5:34" ht="15.6" customHeight="1" x14ac:dyDescent="0.25">
      <c r="E193" s="1"/>
      <c r="F193" s="5"/>
      <c r="G193" s="2"/>
      <c r="H193" s="1"/>
      <c r="AG193" s="2"/>
      <c r="AH193" s="42"/>
    </row>
    <row r="194" spans="5:34" ht="15.6" customHeight="1" x14ac:dyDescent="0.25">
      <c r="E194" s="1"/>
      <c r="F194" s="5"/>
      <c r="G194" s="2"/>
      <c r="H194" s="1"/>
      <c r="AG194" s="2"/>
      <c r="AH194" s="42"/>
    </row>
    <row r="195" spans="5:34" ht="15.6" customHeight="1" x14ac:dyDescent="0.25">
      <c r="E195" s="1"/>
      <c r="F195" s="5"/>
      <c r="G195" s="2"/>
      <c r="H195" s="1"/>
      <c r="AG195" s="2"/>
      <c r="AH195" s="42"/>
    </row>
    <row r="196" spans="5:34" ht="15.6" customHeight="1" x14ac:dyDescent="0.25">
      <c r="E196" s="1"/>
      <c r="F196" s="5"/>
      <c r="G196" s="2"/>
      <c r="H196" s="1"/>
      <c r="AG196" s="2"/>
      <c r="AH196" s="42"/>
    </row>
    <row r="197" spans="5:34" ht="15.6" customHeight="1" x14ac:dyDescent="0.25">
      <c r="E197" s="1"/>
      <c r="F197" s="5"/>
      <c r="G197" s="2"/>
      <c r="H197" s="1"/>
      <c r="AG197" s="2"/>
      <c r="AH197" s="42"/>
    </row>
    <row r="198" spans="5:34" ht="15.6" customHeight="1" x14ac:dyDescent="0.25">
      <c r="E198" s="1"/>
      <c r="F198" s="5"/>
      <c r="G198" s="2"/>
      <c r="H198" s="1"/>
      <c r="AG198" s="2"/>
      <c r="AH198" s="42"/>
    </row>
    <row r="199" spans="5:34" ht="15.6" customHeight="1" x14ac:dyDescent="0.25">
      <c r="E199" s="1"/>
      <c r="F199" s="5"/>
      <c r="G199" s="2"/>
      <c r="H199" s="1"/>
      <c r="AG199" s="2"/>
      <c r="AH199" s="42"/>
    </row>
    <row r="200" spans="5:34" ht="15.6" customHeight="1" x14ac:dyDescent="0.25">
      <c r="E200" s="1"/>
      <c r="F200" s="5"/>
      <c r="G200" s="2"/>
      <c r="H200" s="1"/>
      <c r="AG200" s="2"/>
      <c r="AH200" s="42"/>
    </row>
    <row r="201" spans="5:34" ht="15.6" customHeight="1" x14ac:dyDescent="0.25">
      <c r="E201" s="1"/>
      <c r="F201" s="5"/>
      <c r="G201" s="2"/>
      <c r="H201" s="1"/>
      <c r="AG201" s="2"/>
      <c r="AH201" s="42"/>
    </row>
    <row r="202" spans="5:34" ht="15.6" customHeight="1" x14ac:dyDescent="0.25">
      <c r="E202" s="1"/>
      <c r="F202" s="5"/>
      <c r="G202" s="2"/>
      <c r="H202" s="1"/>
      <c r="AG202" s="2"/>
      <c r="AH202" s="42"/>
    </row>
    <row r="203" spans="5:34" ht="15.6" customHeight="1" x14ac:dyDescent="0.25">
      <c r="E203" s="1"/>
      <c r="F203" s="5"/>
      <c r="G203" s="2"/>
      <c r="H203" s="1"/>
      <c r="AG203" s="2"/>
      <c r="AH203" s="42"/>
    </row>
    <row r="204" spans="5:34" ht="15.6" customHeight="1" x14ac:dyDescent="0.25">
      <c r="E204" s="1"/>
      <c r="F204" s="5"/>
      <c r="G204" s="2"/>
      <c r="H204" s="1"/>
      <c r="AG204" s="2"/>
      <c r="AH204" s="42"/>
    </row>
    <row r="205" spans="5:34" ht="15.6" customHeight="1" x14ac:dyDescent="0.25">
      <c r="E205" s="1"/>
      <c r="F205" s="5"/>
      <c r="G205" s="2"/>
      <c r="H205" s="1"/>
      <c r="AG205" s="2"/>
      <c r="AH205" s="42"/>
    </row>
    <row r="206" spans="5:34" ht="15.6" customHeight="1" x14ac:dyDescent="0.25">
      <c r="E206" s="1"/>
      <c r="F206" s="5"/>
      <c r="G206" s="2"/>
      <c r="H206" s="1"/>
      <c r="AG206" s="2"/>
      <c r="AH206" s="42"/>
    </row>
    <row r="207" spans="5:34" ht="15.6" customHeight="1" x14ac:dyDescent="0.25">
      <c r="E207" s="1"/>
      <c r="F207" s="5"/>
      <c r="G207" s="2"/>
      <c r="H207" s="1"/>
      <c r="AG207" s="2"/>
      <c r="AH207" s="42"/>
    </row>
    <row r="208" spans="5:34" ht="15.6" customHeight="1" x14ac:dyDescent="0.25">
      <c r="E208" s="1"/>
      <c r="F208" s="5"/>
      <c r="G208" s="2"/>
      <c r="H208" s="1"/>
      <c r="AG208" s="2"/>
      <c r="AH208" s="42"/>
    </row>
    <row r="209" spans="5:34" ht="15.6" customHeight="1" x14ac:dyDescent="0.25">
      <c r="E209" s="1"/>
      <c r="F209" s="5"/>
      <c r="G209" s="2"/>
      <c r="H209" s="1"/>
      <c r="AG209" s="2"/>
      <c r="AH209" s="42"/>
    </row>
    <row r="210" spans="5:34" ht="15.6" customHeight="1" x14ac:dyDescent="0.25">
      <c r="E210" s="1"/>
      <c r="F210" s="5"/>
      <c r="G210" s="2"/>
      <c r="H210" s="1"/>
      <c r="AG210" s="2"/>
      <c r="AH210" s="42"/>
    </row>
    <row r="211" spans="5:34" ht="15.6" customHeight="1" x14ac:dyDescent="0.25">
      <c r="E211" s="1"/>
      <c r="F211" s="5"/>
      <c r="G211" s="2"/>
      <c r="H211" s="1"/>
      <c r="AG211" s="2"/>
      <c r="AH211" s="42"/>
    </row>
    <row r="212" spans="5:34" ht="15.6" customHeight="1" x14ac:dyDescent="0.25">
      <c r="G212" s="2"/>
      <c r="AG212" s="2"/>
      <c r="AH212" s="42"/>
    </row>
    <row r="213" spans="5:34" ht="15.6" customHeight="1" x14ac:dyDescent="0.25">
      <c r="G213" s="2"/>
      <c r="AG213" s="2"/>
      <c r="AH213" s="42"/>
    </row>
    <row r="214" spans="5:34" ht="15.6" customHeight="1" x14ac:dyDescent="0.25">
      <c r="G214" s="2"/>
      <c r="AG214" s="2"/>
      <c r="AH214" s="42"/>
    </row>
    <row r="215" spans="5:34" ht="15.6" customHeight="1" x14ac:dyDescent="0.25">
      <c r="G215" s="2"/>
      <c r="AG215" s="2"/>
      <c r="AH215" s="42"/>
    </row>
    <row r="216" spans="5:34" ht="15.6" customHeight="1" x14ac:dyDescent="0.25">
      <c r="G216" s="2"/>
      <c r="AG216" s="2"/>
      <c r="AH216" s="42"/>
    </row>
    <row r="217" spans="5:34" ht="15.6" customHeight="1" x14ac:dyDescent="0.25">
      <c r="G217" s="2"/>
      <c r="AG217" s="2"/>
      <c r="AH217" s="42"/>
    </row>
    <row r="218" spans="5:34" ht="15.6" customHeight="1" x14ac:dyDescent="0.25">
      <c r="G218" s="2"/>
      <c r="AG218" s="2"/>
      <c r="AH218" s="42"/>
    </row>
    <row r="219" spans="5:34" ht="15.6" customHeight="1" x14ac:dyDescent="0.25">
      <c r="G219" s="2"/>
      <c r="AG219" s="2"/>
      <c r="AH219" s="42"/>
    </row>
    <row r="220" spans="5:34" ht="15.6" customHeight="1" x14ac:dyDescent="0.25">
      <c r="G220" s="2"/>
      <c r="AG220" s="2"/>
      <c r="AH220" s="42"/>
    </row>
    <row r="221" spans="5:34" ht="15.6" customHeight="1" x14ac:dyDescent="0.25">
      <c r="G221" s="2"/>
      <c r="AG221" s="2"/>
      <c r="AH221" s="42"/>
    </row>
    <row r="222" spans="5:34" ht="15.6" customHeight="1" x14ac:dyDescent="0.25">
      <c r="G222" s="2"/>
      <c r="AG222" s="2"/>
      <c r="AH222" s="42"/>
    </row>
    <row r="223" spans="5:34" ht="15.6" customHeight="1" x14ac:dyDescent="0.25">
      <c r="G223" s="2"/>
      <c r="AG223" s="2"/>
      <c r="AH223" s="42"/>
    </row>
    <row r="224" spans="5:34" ht="15.6" customHeight="1" x14ac:dyDescent="0.25">
      <c r="G224" s="2"/>
      <c r="AG224" s="2"/>
      <c r="AH224" s="42"/>
    </row>
    <row r="225" spans="7:34" ht="15.6" customHeight="1" x14ac:dyDescent="0.25">
      <c r="G225" s="2"/>
      <c r="AG225" s="2"/>
      <c r="AH225" s="42"/>
    </row>
    <row r="226" spans="7:34" ht="15.6" customHeight="1" x14ac:dyDescent="0.25">
      <c r="G226" s="2"/>
      <c r="AG226" s="2"/>
      <c r="AH226" s="42"/>
    </row>
    <row r="227" spans="7:34" ht="15.6" customHeight="1" x14ac:dyDescent="0.25">
      <c r="G227" s="2"/>
      <c r="AG227" s="2"/>
      <c r="AH227" s="42"/>
    </row>
    <row r="228" spans="7:34" ht="15.6" customHeight="1" x14ac:dyDescent="0.25">
      <c r="G228" s="2"/>
      <c r="AG228" s="2"/>
      <c r="AH228" s="42"/>
    </row>
    <row r="229" spans="7:34" ht="15.6" customHeight="1" x14ac:dyDescent="0.25">
      <c r="G229" s="2"/>
      <c r="AG229" s="2"/>
      <c r="AH229" s="42"/>
    </row>
    <row r="230" spans="7:34" ht="15.6" customHeight="1" x14ac:dyDescent="0.25">
      <c r="G230" s="2"/>
      <c r="AG230" s="2"/>
      <c r="AH230" s="42"/>
    </row>
    <row r="231" spans="7:34" ht="15.6" customHeight="1" x14ac:dyDescent="0.25">
      <c r="G231" s="2"/>
      <c r="AG231" s="2"/>
      <c r="AH231" s="42"/>
    </row>
    <row r="232" spans="7:34" ht="15.6" customHeight="1" x14ac:dyDescent="0.25">
      <c r="G232" s="2"/>
      <c r="AG232" s="2"/>
      <c r="AH232" s="42"/>
    </row>
    <row r="233" spans="7:34" ht="15.6" customHeight="1" x14ac:dyDescent="0.25">
      <c r="G233" s="2"/>
      <c r="AG233" s="2"/>
      <c r="AH233" s="42"/>
    </row>
    <row r="234" spans="7:34" ht="15.6" customHeight="1" x14ac:dyDescent="0.25">
      <c r="G234" s="2"/>
      <c r="AG234" s="2"/>
      <c r="AH234" s="42"/>
    </row>
    <row r="235" spans="7:34" ht="15.6" customHeight="1" x14ac:dyDescent="0.25">
      <c r="G235" s="2"/>
      <c r="AG235" s="2"/>
      <c r="AH235" s="42"/>
    </row>
    <row r="236" spans="7:34" ht="15.6" customHeight="1" x14ac:dyDescent="0.25">
      <c r="G236" s="2"/>
      <c r="AG236" s="2"/>
      <c r="AH236" s="42"/>
    </row>
    <row r="237" spans="7:34" ht="15.6" customHeight="1" x14ac:dyDescent="0.25">
      <c r="G237" s="2"/>
      <c r="AG237" s="2"/>
      <c r="AH237" s="42"/>
    </row>
    <row r="238" spans="7:34" ht="15.6" customHeight="1" x14ac:dyDescent="0.25">
      <c r="G238" s="2"/>
      <c r="AG238" s="2"/>
      <c r="AH238" s="42"/>
    </row>
    <row r="239" spans="7:34" ht="15.6" customHeight="1" x14ac:dyDescent="0.25">
      <c r="G239" s="2"/>
      <c r="AG239" s="2"/>
      <c r="AH239" s="42"/>
    </row>
    <row r="240" spans="7:34" ht="15.6" customHeight="1" x14ac:dyDescent="0.25">
      <c r="G240" s="2"/>
      <c r="AG240" s="2"/>
      <c r="AH240" s="42"/>
    </row>
    <row r="241" spans="7:34" ht="15.6" customHeight="1" x14ac:dyDescent="0.25">
      <c r="G241" s="2"/>
      <c r="AG241" s="2"/>
      <c r="AH241" s="42"/>
    </row>
    <row r="242" spans="7:34" ht="15.6" customHeight="1" x14ac:dyDescent="0.25">
      <c r="G242" s="2"/>
      <c r="AG242" s="2"/>
      <c r="AH242" s="42"/>
    </row>
    <row r="243" spans="7:34" ht="15.6" customHeight="1" x14ac:dyDescent="0.25">
      <c r="G243" s="2"/>
      <c r="AG243" s="2"/>
      <c r="AH243" s="42"/>
    </row>
    <row r="244" spans="7:34" ht="15.6" customHeight="1" x14ac:dyDescent="0.25">
      <c r="G244" s="2"/>
      <c r="AG244" s="2"/>
      <c r="AH244" s="42"/>
    </row>
    <row r="245" spans="7:34" ht="15.6" customHeight="1" x14ac:dyDescent="0.25">
      <c r="AG245" s="2"/>
      <c r="AH245" s="42"/>
    </row>
    <row r="246" spans="7:34" ht="15.6" customHeight="1" x14ac:dyDescent="0.25">
      <c r="AG246" s="2"/>
      <c r="AH246" s="42"/>
    </row>
    <row r="247" spans="7:34" ht="15.6" customHeight="1" x14ac:dyDescent="0.25">
      <c r="AG247" s="2"/>
      <c r="AH247" s="42"/>
    </row>
    <row r="248" spans="7:34" ht="15.6" customHeight="1" x14ac:dyDescent="0.25">
      <c r="AG248" s="2"/>
      <c r="AH248" s="42"/>
    </row>
    <row r="249" spans="7:34" ht="15.6" customHeight="1" x14ac:dyDescent="0.25">
      <c r="AG249" s="2"/>
      <c r="AH249" s="42"/>
    </row>
    <row r="250" spans="7:34" ht="15.6" customHeight="1" x14ac:dyDescent="0.25">
      <c r="AG250" s="2"/>
      <c r="AH250" s="42"/>
    </row>
    <row r="251" spans="7:34" ht="15.6" customHeight="1" x14ac:dyDescent="0.25">
      <c r="AG251" s="2"/>
      <c r="AH251" s="42"/>
    </row>
    <row r="252" spans="7:34" ht="15.6" customHeight="1" x14ac:dyDescent="0.25">
      <c r="AG252" s="2"/>
      <c r="AH252" s="42"/>
    </row>
    <row r="253" spans="7:34" ht="15.6" customHeight="1" x14ac:dyDescent="0.25">
      <c r="AG253" s="2"/>
      <c r="AH253" s="42"/>
    </row>
    <row r="254" spans="7:34" ht="15.6" customHeight="1" x14ac:dyDescent="0.25">
      <c r="AG254" s="2"/>
      <c r="AH254" s="42"/>
    </row>
    <row r="255" spans="7:34" ht="15.6" customHeight="1" x14ac:dyDescent="0.25">
      <c r="AG255" s="2"/>
      <c r="AH255" s="42"/>
    </row>
    <row r="256" spans="7:34" ht="15.6" customHeight="1" x14ac:dyDescent="0.25">
      <c r="AG256" s="2"/>
      <c r="AH256" s="42"/>
    </row>
    <row r="257" spans="33:34" ht="15.6" customHeight="1" x14ac:dyDescent="0.25">
      <c r="AG257" s="2"/>
      <c r="AH257" s="42"/>
    </row>
    <row r="258" spans="33:34" ht="15.6" customHeight="1" x14ac:dyDescent="0.25">
      <c r="AG258" s="2"/>
      <c r="AH258" s="42"/>
    </row>
    <row r="259" spans="33:34" ht="15.6" customHeight="1" x14ac:dyDescent="0.25">
      <c r="AG259" s="2"/>
      <c r="AH259" s="42"/>
    </row>
    <row r="260" spans="33:34" ht="15.6" customHeight="1" x14ac:dyDescent="0.25">
      <c r="AG260" s="2"/>
      <c r="AH260" s="42"/>
    </row>
    <row r="261" spans="33:34" ht="15.6" customHeight="1" x14ac:dyDescent="0.25">
      <c r="AG261" s="2"/>
      <c r="AH261" s="42"/>
    </row>
    <row r="262" spans="33:34" ht="15.6" customHeight="1" x14ac:dyDescent="0.25">
      <c r="AG262" s="2"/>
      <c r="AH262" s="42"/>
    </row>
    <row r="263" spans="33:34" ht="15.6" customHeight="1" x14ac:dyDescent="0.25">
      <c r="AG263" s="2"/>
      <c r="AH263" s="42"/>
    </row>
    <row r="264" spans="33:34" ht="15.6" customHeight="1" x14ac:dyDescent="0.25">
      <c r="AG264" s="2"/>
      <c r="AH264" s="42"/>
    </row>
    <row r="265" spans="33:34" ht="15.6" customHeight="1" x14ac:dyDescent="0.25">
      <c r="AG265" s="2"/>
      <c r="AH265" s="42"/>
    </row>
    <row r="266" spans="33:34" ht="15.6" customHeight="1" x14ac:dyDescent="0.25">
      <c r="AG266" s="2"/>
      <c r="AH266" s="42"/>
    </row>
    <row r="267" spans="33:34" ht="15.6" customHeight="1" x14ac:dyDescent="0.25">
      <c r="AG267" s="2"/>
      <c r="AH267" s="42"/>
    </row>
    <row r="268" spans="33:34" ht="15.6" customHeight="1" x14ac:dyDescent="0.25">
      <c r="AG268" s="2"/>
      <c r="AH268" s="42"/>
    </row>
    <row r="269" spans="33:34" ht="15.6" customHeight="1" x14ac:dyDescent="0.25">
      <c r="AG269" s="2"/>
      <c r="AH269" s="42"/>
    </row>
    <row r="270" spans="33:34" ht="15.6" customHeight="1" x14ac:dyDescent="0.25">
      <c r="AG270" s="2"/>
      <c r="AH270" s="42"/>
    </row>
    <row r="271" spans="33:34" ht="15.6" customHeight="1" x14ac:dyDescent="0.25">
      <c r="AG271" s="2"/>
      <c r="AH271" s="42"/>
    </row>
    <row r="272" spans="33:34" ht="15.6" customHeight="1" x14ac:dyDescent="0.25">
      <c r="AG272" s="2"/>
      <c r="AH272" s="42"/>
    </row>
    <row r="273" spans="33:33" ht="15.6" customHeight="1" x14ac:dyDescent="0.25">
      <c r="AG273" s="2"/>
    </row>
    <row r="274" spans="33:33" ht="15.6" customHeight="1" x14ac:dyDescent="0.25">
      <c r="AG274" s="2"/>
    </row>
    <row r="275" spans="33:33" ht="15.6" customHeight="1" x14ac:dyDescent="0.25">
      <c r="AG275" s="2"/>
    </row>
    <row r="276" spans="33:33" ht="15.6" customHeight="1" x14ac:dyDescent="0.25">
      <c r="AG276" s="2"/>
    </row>
    <row r="277" spans="33:33" ht="15.6" customHeight="1" x14ac:dyDescent="0.25">
      <c r="AG277" s="2"/>
    </row>
    <row r="278" spans="33:33" ht="15.6" customHeight="1" x14ac:dyDescent="0.25">
      <c r="AG278" s="2"/>
    </row>
    <row r="279" spans="33:33" ht="15.6" customHeight="1" x14ac:dyDescent="0.25">
      <c r="AG279" s="2"/>
    </row>
    <row r="280" spans="33:33" ht="15.6" customHeight="1" x14ac:dyDescent="0.25">
      <c r="AG280" s="2"/>
    </row>
    <row r="281" spans="33:33" ht="15.6" customHeight="1" x14ac:dyDescent="0.25">
      <c r="AG281" s="2"/>
    </row>
    <row r="282" spans="33:33" ht="15.6" customHeight="1" x14ac:dyDescent="0.25">
      <c r="AG282" s="2"/>
    </row>
    <row r="283" spans="33:33" ht="15.6" customHeight="1" x14ac:dyDescent="0.25">
      <c r="AG283" s="2"/>
    </row>
    <row r="284" spans="33:33" ht="15.6" customHeight="1" x14ac:dyDescent="0.25">
      <c r="AG284" s="2"/>
    </row>
    <row r="285" spans="33:33" ht="15.6" customHeight="1" x14ac:dyDescent="0.25">
      <c r="AG285" s="2"/>
    </row>
    <row r="286" spans="33:33" ht="15.6" customHeight="1" x14ac:dyDescent="0.25">
      <c r="AG286" s="2"/>
    </row>
    <row r="287" spans="33:33" ht="15.6" customHeight="1" x14ac:dyDescent="0.25">
      <c r="AG287" s="2"/>
    </row>
    <row r="288" spans="33:33" ht="15.6" customHeight="1" x14ac:dyDescent="0.25">
      <c r="AG288" s="2"/>
    </row>
    <row r="289" spans="33:33" ht="15.6" customHeight="1" x14ac:dyDescent="0.25">
      <c r="AG289" s="2"/>
    </row>
    <row r="290" spans="33:33" ht="15.6" customHeight="1" x14ac:dyDescent="0.25">
      <c r="AG290" s="2"/>
    </row>
    <row r="291" spans="33:33" ht="15.6" customHeight="1" x14ac:dyDescent="0.25">
      <c r="AG291" s="2"/>
    </row>
    <row r="292" spans="33:33" ht="15.6" customHeight="1" x14ac:dyDescent="0.25">
      <c r="AG292" s="2"/>
    </row>
    <row r="293" spans="33:33" ht="15.6" customHeight="1" x14ac:dyDescent="0.25"/>
    <row r="294" spans="33:33" ht="15.6" customHeight="1" x14ac:dyDescent="0.25"/>
    <row r="295" spans="33:33" ht="15.6" customHeight="1" x14ac:dyDescent="0.25"/>
    <row r="296" spans="33:33" ht="15.6" customHeight="1" x14ac:dyDescent="0.25"/>
    <row r="297" spans="33:33" ht="15.6" customHeight="1" x14ac:dyDescent="0.25"/>
    <row r="298" spans="33:33" ht="15.6" customHeight="1" x14ac:dyDescent="0.25"/>
    <row r="299" spans="33:33" ht="15.6" customHeight="1" x14ac:dyDescent="0.25"/>
    <row r="300" spans="33:33" ht="15.6" customHeight="1" x14ac:dyDescent="0.25"/>
    <row r="301" spans="33:33" ht="15.6" customHeight="1" x14ac:dyDescent="0.25"/>
    <row r="302" spans="33:33" ht="15.6" customHeight="1" x14ac:dyDescent="0.25"/>
    <row r="303" spans="33:33" ht="15.6" customHeight="1" x14ac:dyDescent="0.25"/>
    <row r="304" spans="33:33" ht="15.6" customHeight="1" x14ac:dyDescent="0.25"/>
    <row r="305" ht="15.6" customHeight="1" x14ac:dyDescent="0.25"/>
    <row r="306" ht="15.6" customHeight="1" x14ac:dyDescent="0.25"/>
    <row r="307" ht="15.6" customHeight="1" x14ac:dyDescent="0.25"/>
    <row r="308" ht="15.6" customHeight="1" x14ac:dyDescent="0.25"/>
    <row r="309" ht="15.6" customHeight="1" x14ac:dyDescent="0.25"/>
    <row r="310" ht="15.6" customHeight="1" x14ac:dyDescent="0.25"/>
    <row r="311" ht="15.6" customHeight="1" x14ac:dyDescent="0.25"/>
    <row r="312" ht="15.6" customHeight="1" x14ac:dyDescent="0.25"/>
    <row r="313" ht="15.6" customHeight="1" x14ac:dyDescent="0.25"/>
    <row r="314" ht="15.6" customHeight="1" x14ac:dyDescent="0.25"/>
    <row r="315" ht="15.6" customHeight="1" x14ac:dyDescent="0.25"/>
    <row r="316" ht="15.6" customHeight="1" x14ac:dyDescent="0.25"/>
    <row r="317" ht="15.6" customHeight="1" x14ac:dyDescent="0.25"/>
    <row r="318" ht="15.6" customHeight="1" x14ac:dyDescent="0.25"/>
    <row r="319" ht="15.6" customHeight="1" x14ac:dyDescent="0.25"/>
    <row r="320" ht="15.6" customHeight="1" x14ac:dyDescent="0.25"/>
    <row r="321" ht="15.6" customHeight="1" x14ac:dyDescent="0.25"/>
    <row r="322" ht="15.6" customHeight="1" x14ac:dyDescent="0.25"/>
    <row r="323" ht="15.6" customHeight="1" x14ac:dyDescent="0.25"/>
    <row r="324" ht="15.6" customHeight="1" x14ac:dyDescent="0.25"/>
    <row r="325" ht="15.6" customHeight="1" x14ac:dyDescent="0.25"/>
    <row r="326" ht="15.6" customHeight="1" x14ac:dyDescent="0.25"/>
    <row r="327" ht="15.6" customHeight="1" x14ac:dyDescent="0.25"/>
    <row r="328" ht="15.6" customHeight="1" x14ac:dyDescent="0.25"/>
    <row r="329" ht="15.6" customHeight="1" x14ac:dyDescent="0.25"/>
    <row r="330" ht="15.6" customHeight="1" x14ac:dyDescent="0.25"/>
    <row r="331" ht="15.6" customHeight="1" x14ac:dyDescent="0.25"/>
    <row r="332" ht="15.6" customHeight="1" x14ac:dyDescent="0.25"/>
    <row r="333" ht="15.6" customHeight="1" x14ac:dyDescent="0.25"/>
    <row r="334" ht="15.6" customHeight="1" x14ac:dyDescent="0.25"/>
    <row r="335" ht="15.6" customHeight="1" x14ac:dyDescent="0.25"/>
    <row r="336" ht="15.6" customHeight="1" x14ac:dyDescent="0.25"/>
    <row r="337" ht="15.6" customHeight="1" x14ac:dyDescent="0.25"/>
    <row r="338" ht="15.6" customHeight="1" x14ac:dyDescent="0.25"/>
    <row r="339" ht="15.6" customHeight="1" x14ac:dyDescent="0.25"/>
    <row r="340" ht="15.6" customHeight="1" x14ac:dyDescent="0.25"/>
    <row r="341" ht="15.6" customHeight="1" x14ac:dyDescent="0.25"/>
    <row r="342" ht="15.6" customHeight="1" x14ac:dyDescent="0.25"/>
    <row r="343" ht="15.6" customHeight="1" x14ac:dyDescent="0.25"/>
    <row r="344" ht="15.6" customHeight="1" x14ac:dyDescent="0.25"/>
    <row r="345" ht="15.6" customHeight="1" x14ac:dyDescent="0.25"/>
    <row r="346" ht="15.6" customHeight="1" x14ac:dyDescent="0.25"/>
    <row r="347" ht="15.6" customHeight="1" x14ac:dyDescent="0.25"/>
    <row r="348" ht="15.6" customHeight="1" x14ac:dyDescent="0.25"/>
    <row r="349" ht="15.6" customHeight="1" x14ac:dyDescent="0.25"/>
    <row r="350" ht="15.6" customHeight="1" x14ac:dyDescent="0.25"/>
    <row r="351" ht="15.6" customHeight="1" x14ac:dyDescent="0.25"/>
    <row r="352" ht="15.6" customHeight="1" x14ac:dyDescent="0.25"/>
    <row r="353" ht="15.6" customHeight="1" x14ac:dyDescent="0.25"/>
    <row r="354" ht="15.6" customHeight="1" x14ac:dyDescent="0.25"/>
    <row r="355" ht="15.6" customHeight="1" x14ac:dyDescent="0.25"/>
    <row r="356" ht="15.6" customHeight="1" x14ac:dyDescent="0.25"/>
    <row r="357" ht="15.6" customHeight="1" x14ac:dyDescent="0.25"/>
    <row r="358" ht="15.6" customHeight="1" x14ac:dyDescent="0.25"/>
    <row r="359" ht="15.6" customHeight="1" x14ac:dyDescent="0.25"/>
    <row r="360" ht="15.6" customHeight="1" x14ac:dyDescent="0.25"/>
    <row r="361" ht="15.6" customHeight="1" x14ac:dyDescent="0.25"/>
    <row r="362" ht="15.6" customHeight="1" x14ac:dyDescent="0.25"/>
    <row r="363" ht="15.6" customHeight="1" x14ac:dyDescent="0.25"/>
    <row r="364" ht="15.6" customHeight="1" x14ac:dyDescent="0.25"/>
    <row r="365" ht="15.6" customHeight="1" x14ac:dyDescent="0.25"/>
    <row r="366" ht="15.6" customHeight="1" x14ac:dyDescent="0.25"/>
    <row r="367" ht="15.6" customHeight="1" x14ac:dyDescent="0.25"/>
    <row r="368" ht="15.6" customHeight="1" x14ac:dyDescent="0.25"/>
    <row r="369" ht="15.6" customHeight="1" x14ac:dyDescent="0.25"/>
    <row r="370" ht="15.6" customHeight="1" x14ac:dyDescent="0.25"/>
    <row r="371" ht="15.6" customHeight="1" x14ac:dyDescent="0.25"/>
    <row r="372" ht="15.6" customHeight="1" x14ac:dyDescent="0.25"/>
    <row r="373" ht="15.6" customHeight="1" x14ac:dyDescent="0.25"/>
    <row r="374" ht="15.6" customHeight="1" x14ac:dyDescent="0.25"/>
    <row r="375" ht="15.6" customHeight="1" x14ac:dyDescent="0.25"/>
    <row r="376" ht="15.6" customHeight="1" x14ac:dyDescent="0.25"/>
    <row r="377" ht="15.6" customHeight="1" x14ac:dyDescent="0.25"/>
    <row r="378" ht="15.6" customHeight="1" x14ac:dyDescent="0.25"/>
    <row r="379" ht="15.6" customHeight="1" x14ac:dyDescent="0.25"/>
    <row r="380" ht="15.6" customHeight="1" x14ac:dyDescent="0.25"/>
    <row r="381" ht="15.6" customHeight="1" x14ac:dyDescent="0.25"/>
    <row r="382" ht="15.6" customHeight="1" x14ac:dyDescent="0.25"/>
    <row r="383" ht="15.6" customHeight="1" x14ac:dyDescent="0.25"/>
    <row r="384" ht="15.6" customHeight="1" x14ac:dyDescent="0.25"/>
    <row r="385" ht="15.6" customHeight="1" x14ac:dyDescent="0.25"/>
    <row r="386" ht="15.6" customHeight="1" x14ac:dyDescent="0.25"/>
    <row r="387" ht="15.6" customHeight="1" x14ac:dyDescent="0.25"/>
    <row r="388" ht="15.6" customHeight="1" x14ac:dyDescent="0.25"/>
    <row r="389" ht="15.6" customHeight="1" x14ac:dyDescent="0.25"/>
    <row r="390" ht="15.6" customHeight="1" x14ac:dyDescent="0.25"/>
    <row r="391" ht="15.6" customHeight="1" x14ac:dyDescent="0.25"/>
  </sheetData>
  <sheetProtection algorithmName="SHA-512" hashValue="q2fYZ/rVtI3TdYiGFvT2r6DSuJsL9AHsJfebGuUuM+naeab6kzpGX00uDpikOsikPR5foHtoiECl1BkoXmDn3Q==" saltValue="i88DbbbopmvzjV4O9R2yyg==" spinCount="100000" sheet="1" objects="1" scenarios="1"/>
  <autoFilter ref="AE2:AU50" xr:uid="{33605B49-E695-4642-8F60-40E16D2D915E}">
    <sortState xmlns:xlrd2="http://schemas.microsoft.com/office/spreadsheetml/2017/richdata2" ref="AE3:AU50">
      <sortCondition ref="AF2:AF50"/>
    </sortState>
  </autoFilter>
  <conditionalFormatting sqref="E3:Q97">
    <cfRule type="expression" dxfId="5" priority="1">
      <formula>$Q3&lt;&gt;"-"</formula>
    </cfRule>
    <cfRule type="expression" dxfId="4" priority="2">
      <formula>$Q3="-"</formula>
    </cfRule>
    <cfRule type="expression" dxfId="3" priority="3">
      <formula>$G3&lt;&gt;$G2</formula>
    </cfRule>
  </conditionalFormatting>
  <conditionalFormatting sqref="AE3:AU50">
    <cfRule type="expression" dxfId="2" priority="4">
      <formula>$AU3&lt;&gt;"-"</formula>
    </cfRule>
    <cfRule type="expression" dxfId="1" priority="5">
      <formula>$AU3="-"</formula>
    </cfRule>
    <cfRule type="expression" dxfId="0" priority="6">
      <formula>$AG3&lt;&gt;$AG2</formula>
    </cfRule>
  </conditionalFormatting>
  <dataValidations count="2">
    <dataValidation type="custom" allowBlank="1" showInputMessage="1" showErrorMessage="1" errorTitle="Invalid Spectrum Demanded" error="The spectrum demanded for this product is either not a multiple of 5 MHz or would cause the allocation limit to be contravened for this product or its related product." promptTitle="Spectrum demanded:" prompt="_x000a_- Has to be a 5 MHz multiple_x000a__x000a_- Cannot cause remaining expressible demand to be lower than zero for this product or a related product" sqref="AB3:AB22 BF3:BF35" xr:uid="{7D625312-DF35-4940-BF6B-47DFD2B38B1E}">
      <formula1>AND(AB3&lt;=AA3,AC3&gt;=0,ROUND(AB3/5,0)=AB3/5)</formula1>
    </dataValidation>
    <dataValidation type="custom" operator="greaterThanOrEqual" allowBlank="1" showInputMessage="1" showErrorMessage="1" sqref="AC3:AC22" xr:uid="{C601E763-A8F1-4EEB-BE6F-5A1002789C62}">
      <formula1>Y3-SUMIFS(AB:AB,X:X,U3)-SUMIFS(AB:AB,U:U,U3)&gt;=0</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errorTitle="Regional Limit" error="The regional allocation limit must be either 140 MHz or 160 MHz." promptTitle="Regional Limit" prompt="Must be" xr:uid="{0A343752-784E-44C7-B1AA-C76F18397506}">
          <x14:formula1>
            <xm:f>List!$A$2:$A$3</xm:f>
          </x14:formula1>
          <xm:sqref>C8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FB9BF-19DB-43B4-8571-1A16F73BFB93}">
  <dimension ref="A1:A3"/>
  <sheetViews>
    <sheetView workbookViewId="0">
      <selection activeCell="I21" sqref="I21"/>
    </sheetView>
  </sheetViews>
  <sheetFormatPr defaultRowHeight="15" x14ac:dyDescent="0.25"/>
  <cols>
    <col min="1" max="1" width="8.7109375" style="4"/>
  </cols>
  <sheetData>
    <row r="1" spans="1:1" x14ac:dyDescent="0.25">
      <c r="A1" s="4" t="s">
        <v>582</v>
      </c>
    </row>
    <row r="2" spans="1:1" x14ac:dyDescent="0.25">
      <c r="A2" s="409">
        <v>140</v>
      </c>
    </row>
    <row r="3" spans="1:1" x14ac:dyDescent="0.25">
      <c r="A3" s="409">
        <v>160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B7DFC-C7EA-4BAD-943B-153E110ADABC}">
  <dimension ref="A1:B15"/>
  <sheetViews>
    <sheetView workbookViewId="0">
      <pane ySplit="1" topLeftCell="A2" activePane="bottomLeft" state="frozen"/>
      <selection pane="bottomLeft"/>
    </sheetView>
  </sheetViews>
  <sheetFormatPr defaultColWidth="8.7109375" defaultRowHeight="15" x14ac:dyDescent="0.25"/>
  <cols>
    <col min="1" max="1" width="25.85546875" style="411" customWidth="1"/>
    <col min="2" max="2" width="132.7109375" style="411" customWidth="1"/>
    <col min="3" max="16384" width="8.7109375" style="1"/>
  </cols>
  <sheetData>
    <row r="1" spans="1:2" x14ac:dyDescent="0.25">
      <c r="A1" s="410" t="s">
        <v>0</v>
      </c>
      <c r="B1" s="410" t="s">
        <v>1</v>
      </c>
    </row>
    <row r="2" spans="1:2" ht="24" x14ac:dyDescent="0.25">
      <c r="A2" s="410" t="s">
        <v>2</v>
      </c>
      <c r="B2" s="412" t="s">
        <v>3</v>
      </c>
    </row>
    <row r="3" spans="1:2" ht="24" x14ac:dyDescent="0.25">
      <c r="A3" s="410" t="s">
        <v>4</v>
      </c>
      <c r="B3" s="412" t="s">
        <v>5</v>
      </c>
    </row>
    <row r="4" spans="1:2" ht="99.95" customHeight="1" x14ac:dyDescent="0.25">
      <c r="A4" s="410" t="s">
        <v>6</v>
      </c>
      <c r="B4" s="412" t="s">
        <v>7</v>
      </c>
    </row>
    <row r="5" spans="1:2" ht="36" x14ac:dyDescent="0.25">
      <c r="A5" s="410" t="s">
        <v>8</v>
      </c>
      <c r="B5" s="412" t="s">
        <v>9</v>
      </c>
    </row>
    <row r="6" spans="1:2" ht="29.45" customHeight="1" x14ac:dyDescent="0.25">
      <c r="A6" s="410" t="s">
        <v>10</v>
      </c>
      <c r="B6" s="412" t="s">
        <v>11</v>
      </c>
    </row>
    <row r="7" spans="1:2" ht="96" x14ac:dyDescent="0.25">
      <c r="A7" s="412" t="s">
        <v>12</v>
      </c>
      <c r="B7" s="412" t="s">
        <v>13</v>
      </c>
    </row>
    <row r="8" spans="1:2" ht="150.94999999999999" customHeight="1" x14ac:dyDescent="0.25">
      <c r="A8" s="412" t="s">
        <v>14</v>
      </c>
      <c r="B8" s="412" t="s">
        <v>15</v>
      </c>
    </row>
    <row r="9" spans="1:2" ht="145.5" customHeight="1" x14ac:dyDescent="0.25">
      <c r="A9" s="412" t="s">
        <v>16</v>
      </c>
      <c r="B9" s="413" t="s">
        <v>17</v>
      </c>
    </row>
    <row r="10" spans="1:2" ht="80.45" customHeight="1" x14ac:dyDescent="0.25">
      <c r="A10" s="412" t="s">
        <v>18</v>
      </c>
      <c r="B10" s="413" t="s">
        <v>19</v>
      </c>
    </row>
    <row r="11" spans="1:2" ht="228.95" customHeight="1" x14ac:dyDescent="0.25">
      <c r="A11" s="412" t="s">
        <v>20</v>
      </c>
      <c r="B11" s="412" t="s">
        <v>21</v>
      </c>
    </row>
    <row r="12" spans="1:2" ht="146.44999999999999" customHeight="1" x14ac:dyDescent="0.25">
      <c r="A12" s="412" t="s">
        <v>22</v>
      </c>
      <c r="B12" s="412" t="s">
        <v>23</v>
      </c>
    </row>
    <row r="13" spans="1:2" ht="55.5" customHeight="1" x14ac:dyDescent="0.25">
      <c r="A13" s="412" t="s">
        <v>24</v>
      </c>
      <c r="B13" s="412" t="s">
        <v>25</v>
      </c>
    </row>
    <row r="14" spans="1:2" x14ac:dyDescent="0.25">
      <c r="B14" s="412"/>
    </row>
    <row r="15" spans="1:2" x14ac:dyDescent="0.25">
      <c r="B15" s="41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A9D4C-57E0-408F-A1C2-7C932F8A1045}">
  <dimension ref="A1:H55"/>
  <sheetViews>
    <sheetView zoomScale="90" zoomScaleNormal="90" workbookViewId="0">
      <pane ySplit="1" topLeftCell="A2" activePane="bottomLeft" state="frozen"/>
      <selection pane="bottomLeft"/>
    </sheetView>
  </sheetViews>
  <sheetFormatPr defaultRowHeight="15" x14ac:dyDescent="0.25"/>
  <cols>
    <col min="1" max="1" width="12.85546875" style="3" customWidth="1"/>
    <col min="2" max="2" width="31.85546875" style="3" customWidth="1"/>
    <col min="3" max="3" width="13.5703125" style="44" customWidth="1"/>
    <col min="4" max="4" width="25" style="44" customWidth="1"/>
    <col min="5" max="5" width="13.5703125" style="44" customWidth="1"/>
    <col min="6" max="6" width="39.7109375" style="3" customWidth="1"/>
    <col min="7" max="8" width="13.42578125" style="44" customWidth="1"/>
  </cols>
  <sheetData>
    <row r="1" spans="1:8" ht="30.95" customHeight="1" x14ac:dyDescent="0.25">
      <c r="A1" s="76" t="s">
        <v>26</v>
      </c>
      <c r="B1" s="76" t="s">
        <v>27</v>
      </c>
      <c r="C1" s="183" t="s">
        <v>28</v>
      </c>
      <c r="D1" s="183" t="s">
        <v>29</v>
      </c>
      <c r="E1" s="183" t="s">
        <v>30</v>
      </c>
      <c r="F1" s="76" t="s">
        <v>31</v>
      </c>
      <c r="G1" s="183" t="s">
        <v>32</v>
      </c>
      <c r="H1" s="183" t="s">
        <v>33</v>
      </c>
    </row>
    <row r="2" spans="1:8" x14ac:dyDescent="0.25">
      <c r="A2" s="180" t="s">
        <v>34</v>
      </c>
      <c r="B2" s="180" t="s">
        <v>35</v>
      </c>
      <c r="C2" s="184" t="s">
        <v>36</v>
      </c>
      <c r="D2" s="184" t="s">
        <v>37</v>
      </c>
      <c r="E2" s="185">
        <v>100</v>
      </c>
      <c r="F2" s="180" t="s">
        <v>38</v>
      </c>
      <c r="G2" s="184">
        <v>20</v>
      </c>
      <c r="H2" s="186">
        <v>1385330</v>
      </c>
    </row>
    <row r="3" spans="1:8" x14ac:dyDescent="0.25">
      <c r="A3" s="180" t="s">
        <v>39</v>
      </c>
      <c r="B3" s="180" t="s">
        <v>40</v>
      </c>
      <c r="C3" s="184" t="s">
        <v>36</v>
      </c>
      <c r="D3" s="184" t="s">
        <v>37</v>
      </c>
      <c r="E3" s="185">
        <v>100</v>
      </c>
      <c r="F3" s="180" t="s">
        <v>41</v>
      </c>
      <c r="G3" s="184">
        <v>20</v>
      </c>
      <c r="H3" s="186">
        <v>2372121</v>
      </c>
    </row>
    <row r="4" spans="1:8" x14ac:dyDescent="0.25">
      <c r="A4" s="180" t="s">
        <v>42</v>
      </c>
      <c r="B4" s="180" t="s">
        <v>43</v>
      </c>
      <c r="C4" s="184" t="s">
        <v>36</v>
      </c>
      <c r="D4" s="184" t="s">
        <v>44</v>
      </c>
      <c r="E4" s="185">
        <v>100</v>
      </c>
      <c r="F4" s="180" t="s">
        <v>45</v>
      </c>
      <c r="G4" s="184">
        <v>20</v>
      </c>
      <c r="H4" s="186">
        <v>506926</v>
      </c>
    </row>
    <row r="5" spans="1:8" x14ac:dyDescent="0.25">
      <c r="A5" s="180" t="s">
        <v>46</v>
      </c>
      <c r="B5" s="180" t="s">
        <v>47</v>
      </c>
      <c r="C5" s="184" t="s">
        <v>36</v>
      </c>
      <c r="D5" s="184" t="s">
        <v>44</v>
      </c>
      <c r="E5" s="185">
        <v>100</v>
      </c>
      <c r="F5" s="180" t="s">
        <v>48</v>
      </c>
      <c r="G5" s="184">
        <v>20</v>
      </c>
      <c r="H5" s="186">
        <v>5013250</v>
      </c>
    </row>
    <row r="6" spans="1:8" x14ac:dyDescent="0.25">
      <c r="A6" s="180" t="s">
        <v>49</v>
      </c>
      <c r="B6" s="180" t="s">
        <v>50</v>
      </c>
      <c r="C6" s="184" t="s">
        <v>36</v>
      </c>
      <c r="D6" s="184" t="s">
        <v>44</v>
      </c>
      <c r="E6" s="185">
        <v>100</v>
      </c>
      <c r="F6" s="180" t="s">
        <v>51</v>
      </c>
      <c r="G6" s="184">
        <v>20</v>
      </c>
      <c r="H6" s="186">
        <v>2131040</v>
      </c>
    </row>
    <row r="7" spans="1:8" x14ac:dyDescent="0.25">
      <c r="A7" s="180" t="s">
        <v>52</v>
      </c>
      <c r="B7" s="180" t="s">
        <v>53</v>
      </c>
      <c r="C7" s="184" t="s">
        <v>36</v>
      </c>
      <c r="D7" s="184" t="s">
        <v>44</v>
      </c>
      <c r="E7" s="185">
        <v>100</v>
      </c>
      <c r="F7" s="180" t="s">
        <v>54</v>
      </c>
      <c r="G7" s="184">
        <v>20</v>
      </c>
      <c r="H7" s="186">
        <v>5671328</v>
      </c>
    </row>
    <row r="8" spans="1:8" x14ac:dyDescent="0.25">
      <c r="A8" s="180" t="s">
        <v>55</v>
      </c>
      <c r="B8" s="180" t="s">
        <v>56</v>
      </c>
      <c r="C8" s="184" t="s">
        <v>36</v>
      </c>
      <c r="D8" s="184" t="s">
        <v>57</v>
      </c>
      <c r="E8" s="185">
        <v>50</v>
      </c>
      <c r="F8" s="180" t="s">
        <v>58</v>
      </c>
      <c r="G8" s="184">
        <v>10</v>
      </c>
      <c r="H8" s="186">
        <v>283263</v>
      </c>
    </row>
    <row r="9" spans="1:8" x14ac:dyDescent="0.25">
      <c r="A9" s="180" t="s">
        <v>59</v>
      </c>
      <c r="B9" s="180" t="s">
        <v>60</v>
      </c>
      <c r="C9" s="184" t="s">
        <v>61</v>
      </c>
      <c r="D9" s="184" t="s">
        <v>62</v>
      </c>
      <c r="E9" s="185">
        <v>25</v>
      </c>
      <c r="F9" s="180" t="s">
        <v>63</v>
      </c>
      <c r="G9" s="184">
        <v>5</v>
      </c>
      <c r="H9" s="186">
        <v>124113</v>
      </c>
    </row>
    <row r="10" spans="1:8" x14ac:dyDescent="0.25">
      <c r="A10" s="180" t="s">
        <v>64</v>
      </c>
      <c r="B10" s="180" t="s">
        <v>65</v>
      </c>
      <c r="C10" s="184" t="s">
        <v>61</v>
      </c>
      <c r="D10" s="184" t="s">
        <v>62</v>
      </c>
      <c r="E10" s="185">
        <v>25</v>
      </c>
      <c r="F10" s="180" t="s">
        <v>66</v>
      </c>
      <c r="G10" s="184">
        <v>5</v>
      </c>
      <c r="H10" s="186">
        <v>189926</v>
      </c>
    </row>
    <row r="11" spans="1:8" x14ac:dyDescent="0.25">
      <c r="A11" s="180" t="s">
        <v>67</v>
      </c>
      <c r="B11" s="180" t="s">
        <v>68</v>
      </c>
      <c r="C11" s="184" t="s">
        <v>61</v>
      </c>
      <c r="D11" s="184" t="s">
        <v>62</v>
      </c>
      <c r="E11" s="185">
        <v>25</v>
      </c>
      <c r="F11" s="180" t="s">
        <v>58</v>
      </c>
      <c r="G11" s="184">
        <v>5</v>
      </c>
      <c r="H11" s="186">
        <v>283263</v>
      </c>
    </row>
    <row r="12" spans="1:8" x14ac:dyDescent="0.25">
      <c r="A12" s="180" t="s">
        <v>69</v>
      </c>
      <c r="B12" s="180" t="s">
        <v>70</v>
      </c>
      <c r="C12" s="184" t="s">
        <v>61</v>
      </c>
      <c r="D12" s="184" t="s">
        <v>62</v>
      </c>
      <c r="E12" s="185">
        <v>25</v>
      </c>
      <c r="F12" s="180" t="s">
        <v>71</v>
      </c>
      <c r="G12" s="184">
        <v>5</v>
      </c>
      <c r="H12" s="186">
        <v>139083</v>
      </c>
    </row>
    <row r="13" spans="1:8" x14ac:dyDescent="0.25">
      <c r="A13" s="180" t="s">
        <v>72</v>
      </c>
      <c r="B13" s="180" t="s">
        <v>73</v>
      </c>
      <c r="C13" s="184" t="s">
        <v>61</v>
      </c>
      <c r="D13" s="184" t="s">
        <v>62</v>
      </c>
      <c r="E13" s="185">
        <v>25</v>
      </c>
      <c r="F13" s="180" t="s">
        <v>74</v>
      </c>
      <c r="G13" s="184">
        <v>5</v>
      </c>
      <c r="H13" s="186">
        <v>120000</v>
      </c>
    </row>
    <row r="14" spans="1:8" x14ac:dyDescent="0.25">
      <c r="A14" s="180" t="s">
        <v>75</v>
      </c>
      <c r="B14" s="180" t="s">
        <v>76</v>
      </c>
      <c r="C14" s="184" t="s">
        <v>61</v>
      </c>
      <c r="D14" s="184" t="s">
        <v>77</v>
      </c>
      <c r="E14" s="185">
        <v>40</v>
      </c>
      <c r="F14" s="180" t="s">
        <v>78</v>
      </c>
      <c r="G14" s="184">
        <v>8</v>
      </c>
      <c r="H14" s="186">
        <v>324919</v>
      </c>
    </row>
    <row r="15" spans="1:8" x14ac:dyDescent="0.25">
      <c r="A15" s="180" t="s">
        <v>79</v>
      </c>
      <c r="B15" s="180" t="s">
        <v>80</v>
      </c>
      <c r="C15" s="184" t="s">
        <v>61</v>
      </c>
      <c r="D15" s="184" t="s">
        <v>81</v>
      </c>
      <c r="E15" s="185">
        <v>45</v>
      </c>
      <c r="F15" s="180" t="s">
        <v>63</v>
      </c>
      <c r="G15" s="184">
        <v>9</v>
      </c>
      <c r="H15" s="186">
        <v>124113</v>
      </c>
    </row>
    <row r="16" spans="1:8" x14ac:dyDescent="0.25">
      <c r="A16" s="180" t="s">
        <v>82</v>
      </c>
      <c r="B16" s="180" t="s">
        <v>83</v>
      </c>
      <c r="C16" s="184" t="s">
        <v>61</v>
      </c>
      <c r="D16" s="184" t="s">
        <v>81</v>
      </c>
      <c r="E16" s="185">
        <v>45</v>
      </c>
      <c r="F16" s="180" t="s">
        <v>66</v>
      </c>
      <c r="G16" s="184">
        <v>9</v>
      </c>
      <c r="H16" s="186">
        <v>189926</v>
      </c>
    </row>
    <row r="17" spans="1:8" x14ac:dyDescent="0.25">
      <c r="A17" s="180" t="s">
        <v>84</v>
      </c>
      <c r="B17" s="180" t="s">
        <v>85</v>
      </c>
      <c r="C17" s="184" t="s">
        <v>61</v>
      </c>
      <c r="D17" s="184" t="s">
        <v>81</v>
      </c>
      <c r="E17" s="185">
        <v>45</v>
      </c>
      <c r="F17" s="180" t="s">
        <v>71</v>
      </c>
      <c r="G17" s="184">
        <v>9</v>
      </c>
      <c r="H17" s="186">
        <v>139083</v>
      </c>
    </row>
    <row r="18" spans="1:8" x14ac:dyDescent="0.25">
      <c r="A18" s="180" t="s">
        <v>86</v>
      </c>
      <c r="B18" s="180" t="s">
        <v>87</v>
      </c>
      <c r="C18" s="184" t="s">
        <v>61</v>
      </c>
      <c r="D18" s="184" t="s">
        <v>81</v>
      </c>
      <c r="E18" s="185">
        <v>45</v>
      </c>
      <c r="F18" s="180" t="s">
        <v>74</v>
      </c>
      <c r="G18" s="184">
        <v>9</v>
      </c>
      <c r="H18" s="186">
        <v>120000</v>
      </c>
    </row>
    <row r="19" spans="1:8" x14ac:dyDescent="0.25">
      <c r="A19" s="180" t="s">
        <v>88</v>
      </c>
      <c r="B19" s="180" t="s">
        <v>89</v>
      </c>
      <c r="C19" s="184" t="s">
        <v>61</v>
      </c>
      <c r="D19" s="184" t="s">
        <v>81</v>
      </c>
      <c r="E19" s="185">
        <v>45</v>
      </c>
      <c r="F19" s="180" t="s">
        <v>90</v>
      </c>
      <c r="G19" s="184">
        <v>9</v>
      </c>
      <c r="H19" s="186">
        <v>193137</v>
      </c>
    </row>
    <row r="20" spans="1:8" x14ac:dyDescent="0.25">
      <c r="A20" s="180" t="s">
        <v>91</v>
      </c>
      <c r="B20" s="180" t="s">
        <v>92</v>
      </c>
      <c r="C20" s="184" t="s">
        <v>61</v>
      </c>
      <c r="D20" s="184" t="s">
        <v>81</v>
      </c>
      <c r="E20" s="185">
        <v>45</v>
      </c>
      <c r="F20" s="180" t="s">
        <v>58</v>
      </c>
      <c r="G20" s="184">
        <v>9</v>
      </c>
      <c r="H20" s="186">
        <v>283263</v>
      </c>
    </row>
    <row r="21" spans="1:8" x14ac:dyDescent="0.25">
      <c r="A21" s="180" t="s">
        <v>93</v>
      </c>
      <c r="B21" s="180" t="s">
        <v>94</v>
      </c>
      <c r="C21" s="184" t="s">
        <v>61</v>
      </c>
      <c r="D21" s="184" t="s">
        <v>77</v>
      </c>
      <c r="E21" s="185">
        <v>40</v>
      </c>
      <c r="F21" s="180" t="s">
        <v>95</v>
      </c>
      <c r="G21" s="184">
        <v>8</v>
      </c>
      <c r="H21" s="186">
        <v>599423</v>
      </c>
    </row>
    <row r="22" spans="1:8" x14ac:dyDescent="0.25">
      <c r="A22" s="180" t="s">
        <v>96</v>
      </c>
      <c r="B22" s="180" t="s">
        <v>97</v>
      </c>
      <c r="C22" s="184" t="s">
        <v>61</v>
      </c>
      <c r="D22" s="184" t="s">
        <v>77</v>
      </c>
      <c r="E22" s="185">
        <v>40</v>
      </c>
      <c r="F22" s="180" t="s">
        <v>98</v>
      </c>
      <c r="G22" s="184">
        <v>8</v>
      </c>
      <c r="H22" s="186">
        <v>82399</v>
      </c>
    </row>
    <row r="23" spans="1:8" x14ac:dyDescent="0.25">
      <c r="A23" s="180" t="s">
        <v>99</v>
      </c>
      <c r="B23" s="180" t="s">
        <v>100</v>
      </c>
      <c r="C23" s="184" t="s">
        <v>61</v>
      </c>
      <c r="D23" s="184" t="s">
        <v>77</v>
      </c>
      <c r="E23" s="185">
        <v>40</v>
      </c>
      <c r="F23" s="180" t="s">
        <v>101</v>
      </c>
      <c r="G23" s="184">
        <v>8</v>
      </c>
      <c r="H23" s="186">
        <v>166383</v>
      </c>
    </row>
    <row r="24" spans="1:8" x14ac:dyDescent="0.25">
      <c r="A24" s="180" t="s">
        <v>102</v>
      </c>
      <c r="B24" s="180" t="s">
        <v>103</v>
      </c>
      <c r="C24" s="184" t="s">
        <v>61</v>
      </c>
      <c r="D24" s="184" t="s">
        <v>77</v>
      </c>
      <c r="E24" s="185">
        <v>40</v>
      </c>
      <c r="F24" s="180" t="s">
        <v>104</v>
      </c>
      <c r="G24" s="184">
        <v>8</v>
      </c>
      <c r="H24" s="186">
        <v>371046</v>
      </c>
    </row>
    <row r="25" spans="1:8" x14ac:dyDescent="0.25">
      <c r="A25" s="180" t="s">
        <v>105</v>
      </c>
      <c r="B25" s="180" t="s">
        <v>106</v>
      </c>
      <c r="C25" s="184" t="s">
        <v>61</v>
      </c>
      <c r="D25" s="184" t="s">
        <v>77</v>
      </c>
      <c r="E25" s="185">
        <v>40</v>
      </c>
      <c r="F25" s="180" t="s">
        <v>107</v>
      </c>
      <c r="G25" s="184">
        <v>8</v>
      </c>
      <c r="H25" s="186">
        <v>132499</v>
      </c>
    </row>
    <row r="26" spans="1:8" x14ac:dyDescent="0.25">
      <c r="A26" s="180" t="s">
        <v>108</v>
      </c>
      <c r="B26" s="180" t="s">
        <v>109</v>
      </c>
      <c r="C26" s="184" t="s">
        <v>61</v>
      </c>
      <c r="D26" s="184" t="s">
        <v>77</v>
      </c>
      <c r="E26" s="185">
        <v>40</v>
      </c>
      <c r="F26" s="180" t="s">
        <v>110</v>
      </c>
      <c r="G26" s="184">
        <v>8</v>
      </c>
      <c r="H26" s="186">
        <v>369175</v>
      </c>
    </row>
    <row r="27" spans="1:8" x14ac:dyDescent="0.25">
      <c r="A27" s="180" t="s">
        <v>111</v>
      </c>
      <c r="B27" s="180" t="s">
        <v>112</v>
      </c>
      <c r="C27" s="184" t="s">
        <v>61</v>
      </c>
      <c r="D27" s="184" t="s">
        <v>77</v>
      </c>
      <c r="E27" s="185">
        <v>40</v>
      </c>
      <c r="F27" s="180" t="s">
        <v>113</v>
      </c>
      <c r="G27" s="184">
        <v>8</v>
      </c>
      <c r="H27" s="186">
        <v>90436</v>
      </c>
    </row>
    <row r="28" spans="1:8" x14ac:dyDescent="0.25">
      <c r="A28" s="180" t="s">
        <v>114</v>
      </c>
      <c r="B28" s="180" t="s">
        <v>115</v>
      </c>
      <c r="C28" s="184" t="s">
        <v>61</v>
      </c>
      <c r="D28" s="184" t="s">
        <v>62</v>
      </c>
      <c r="E28" s="185">
        <v>25</v>
      </c>
      <c r="F28" s="180" t="s">
        <v>90</v>
      </c>
      <c r="G28" s="184">
        <v>5</v>
      </c>
      <c r="H28" s="186">
        <v>193137</v>
      </c>
    </row>
    <row r="29" spans="1:8" x14ac:dyDescent="0.25">
      <c r="A29" s="180" t="s">
        <v>116</v>
      </c>
      <c r="B29" s="180" t="s">
        <v>117</v>
      </c>
      <c r="C29" s="184" t="s">
        <v>61</v>
      </c>
      <c r="D29" s="184" t="s">
        <v>118</v>
      </c>
      <c r="E29" s="185">
        <v>65</v>
      </c>
      <c r="F29" s="180" t="s">
        <v>98</v>
      </c>
      <c r="G29" s="184">
        <v>13</v>
      </c>
      <c r="H29" s="186">
        <v>82399</v>
      </c>
    </row>
    <row r="30" spans="1:8" x14ac:dyDescent="0.25">
      <c r="A30" s="180" t="s">
        <v>119</v>
      </c>
      <c r="B30" s="180" t="s">
        <v>120</v>
      </c>
      <c r="C30" s="184" t="s">
        <v>61</v>
      </c>
      <c r="D30" s="184" t="s">
        <v>118</v>
      </c>
      <c r="E30" s="185">
        <v>65</v>
      </c>
      <c r="F30" s="180" t="s">
        <v>78</v>
      </c>
      <c r="G30" s="184">
        <v>13</v>
      </c>
      <c r="H30" s="186">
        <v>324919</v>
      </c>
    </row>
    <row r="31" spans="1:8" x14ac:dyDescent="0.25">
      <c r="A31" s="180" t="s">
        <v>121</v>
      </c>
      <c r="B31" s="180" t="s">
        <v>122</v>
      </c>
      <c r="C31" s="184" t="s">
        <v>61</v>
      </c>
      <c r="D31" s="184" t="s">
        <v>118</v>
      </c>
      <c r="E31" s="185">
        <v>65</v>
      </c>
      <c r="F31" s="180" t="s">
        <v>95</v>
      </c>
      <c r="G31" s="184">
        <v>13</v>
      </c>
      <c r="H31" s="186">
        <v>599423</v>
      </c>
    </row>
    <row r="32" spans="1:8" x14ac:dyDescent="0.25">
      <c r="A32" s="180" t="s">
        <v>123</v>
      </c>
      <c r="B32" s="180" t="s">
        <v>124</v>
      </c>
      <c r="C32" s="184" t="s">
        <v>61</v>
      </c>
      <c r="D32" s="184" t="s">
        <v>118</v>
      </c>
      <c r="E32" s="185">
        <v>65</v>
      </c>
      <c r="F32" s="180" t="s">
        <v>104</v>
      </c>
      <c r="G32" s="184">
        <v>13</v>
      </c>
      <c r="H32" s="186">
        <v>371046</v>
      </c>
    </row>
    <row r="33" spans="1:8" x14ac:dyDescent="0.25">
      <c r="A33" s="180" t="s">
        <v>125</v>
      </c>
      <c r="B33" s="180" t="s">
        <v>126</v>
      </c>
      <c r="C33" s="184" t="s">
        <v>61</v>
      </c>
      <c r="D33" s="184" t="s">
        <v>118</v>
      </c>
      <c r="E33" s="185">
        <v>65</v>
      </c>
      <c r="F33" s="180" t="s">
        <v>110</v>
      </c>
      <c r="G33" s="184">
        <v>13</v>
      </c>
      <c r="H33" s="186">
        <v>369175</v>
      </c>
    </row>
    <row r="34" spans="1:8" x14ac:dyDescent="0.25">
      <c r="A34" s="180" t="s">
        <v>127</v>
      </c>
      <c r="B34" s="180" t="s">
        <v>128</v>
      </c>
      <c r="C34" s="184" t="s">
        <v>61</v>
      </c>
      <c r="D34" s="184" t="s">
        <v>118</v>
      </c>
      <c r="E34" s="185">
        <v>65</v>
      </c>
      <c r="F34" s="180" t="s">
        <v>107</v>
      </c>
      <c r="G34" s="184">
        <v>13</v>
      </c>
      <c r="H34" s="186">
        <v>132499</v>
      </c>
    </row>
    <row r="35" spans="1:8" x14ac:dyDescent="0.25">
      <c r="A35" s="180" t="s">
        <v>129</v>
      </c>
      <c r="B35" s="180" t="s">
        <v>130</v>
      </c>
      <c r="C35" s="184" t="s">
        <v>61</v>
      </c>
      <c r="D35" s="184" t="s">
        <v>118</v>
      </c>
      <c r="E35" s="185">
        <v>65</v>
      </c>
      <c r="F35" s="180" t="s">
        <v>101</v>
      </c>
      <c r="G35" s="184">
        <v>13</v>
      </c>
      <c r="H35" s="186">
        <v>166383</v>
      </c>
    </row>
    <row r="36" spans="1:8" x14ac:dyDescent="0.25">
      <c r="A36" s="180" t="s">
        <v>131</v>
      </c>
      <c r="B36" s="180" t="s">
        <v>132</v>
      </c>
      <c r="C36" s="184" t="s">
        <v>61</v>
      </c>
      <c r="D36" s="184" t="s">
        <v>118</v>
      </c>
      <c r="E36" s="185">
        <v>65</v>
      </c>
      <c r="F36" s="180" t="s">
        <v>113</v>
      </c>
      <c r="G36" s="184">
        <v>13</v>
      </c>
      <c r="H36" s="186">
        <v>90436</v>
      </c>
    </row>
    <row r="37" spans="1:8" x14ac:dyDescent="0.25">
      <c r="A37" s="180" t="s">
        <v>133</v>
      </c>
      <c r="B37" s="180" t="s">
        <v>134</v>
      </c>
      <c r="C37" s="184" t="s">
        <v>61</v>
      </c>
      <c r="D37" s="184" t="s">
        <v>135</v>
      </c>
      <c r="E37" s="185">
        <v>35</v>
      </c>
      <c r="F37" s="180" t="s">
        <v>136</v>
      </c>
      <c r="G37" s="184">
        <v>7</v>
      </c>
      <c r="H37" s="186">
        <v>664868</v>
      </c>
    </row>
    <row r="38" spans="1:8" x14ac:dyDescent="0.25">
      <c r="A38" s="180" t="s">
        <v>137</v>
      </c>
      <c r="B38" s="180" t="s">
        <v>138</v>
      </c>
      <c r="C38" s="184" t="s">
        <v>61</v>
      </c>
      <c r="D38" s="184" t="s">
        <v>135</v>
      </c>
      <c r="E38" s="185">
        <v>35</v>
      </c>
      <c r="F38" s="180" t="s">
        <v>139</v>
      </c>
      <c r="G38" s="184">
        <v>7</v>
      </c>
      <c r="H38" s="186">
        <v>655367</v>
      </c>
    </row>
    <row r="39" spans="1:8" x14ac:dyDescent="0.25">
      <c r="A39" s="180" t="s">
        <v>140</v>
      </c>
      <c r="B39" s="180" t="s">
        <v>141</v>
      </c>
      <c r="C39" s="184" t="s">
        <v>61</v>
      </c>
      <c r="D39" s="184" t="s">
        <v>135</v>
      </c>
      <c r="E39" s="185">
        <v>35</v>
      </c>
      <c r="F39" s="180" t="s">
        <v>142</v>
      </c>
      <c r="G39" s="184">
        <v>7</v>
      </c>
      <c r="H39" s="186">
        <v>566982</v>
      </c>
    </row>
    <row r="40" spans="1:8" x14ac:dyDescent="0.25">
      <c r="A40" s="180" t="s">
        <v>143</v>
      </c>
      <c r="B40" s="180" t="s">
        <v>144</v>
      </c>
      <c r="C40" s="184" t="s">
        <v>61</v>
      </c>
      <c r="D40" s="184" t="s">
        <v>135</v>
      </c>
      <c r="E40" s="185">
        <v>35</v>
      </c>
      <c r="F40" s="180" t="s">
        <v>145</v>
      </c>
      <c r="G40" s="184">
        <v>7</v>
      </c>
      <c r="H40" s="186">
        <v>158157</v>
      </c>
    </row>
    <row r="41" spans="1:8" x14ac:dyDescent="0.25">
      <c r="A41" s="180" t="s">
        <v>146</v>
      </c>
      <c r="B41" s="180" t="s">
        <v>147</v>
      </c>
      <c r="C41" s="184" t="s">
        <v>61</v>
      </c>
      <c r="D41" s="184" t="s">
        <v>135</v>
      </c>
      <c r="E41" s="185">
        <v>35</v>
      </c>
      <c r="F41" s="180" t="s">
        <v>148</v>
      </c>
      <c r="G41" s="184">
        <v>7</v>
      </c>
      <c r="H41" s="186">
        <v>241475</v>
      </c>
    </row>
    <row r="42" spans="1:8" x14ac:dyDescent="0.25">
      <c r="A42" s="180" t="s">
        <v>149</v>
      </c>
      <c r="B42" s="180" t="s">
        <v>150</v>
      </c>
      <c r="C42" s="184" t="s">
        <v>61</v>
      </c>
      <c r="D42" s="184" t="s">
        <v>151</v>
      </c>
      <c r="E42" s="185">
        <v>65</v>
      </c>
      <c r="F42" s="180" t="s">
        <v>150</v>
      </c>
      <c r="G42" s="184">
        <v>13</v>
      </c>
      <c r="H42" s="186">
        <v>12215</v>
      </c>
    </row>
    <row r="43" spans="1:8" x14ac:dyDescent="0.25">
      <c r="A43" s="180" t="s">
        <v>152</v>
      </c>
      <c r="B43" s="180" t="s">
        <v>153</v>
      </c>
      <c r="C43" s="184" t="s">
        <v>36</v>
      </c>
      <c r="D43" s="184" t="s">
        <v>154</v>
      </c>
      <c r="E43" s="185">
        <v>50</v>
      </c>
      <c r="F43" s="180" t="s">
        <v>155</v>
      </c>
      <c r="G43" s="184">
        <v>10</v>
      </c>
      <c r="H43" s="186">
        <v>272325</v>
      </c>
    </row>
    <row r="44" spans="1:8" x14ac:dyDescent="0.25">
      <c r="A44" s="180" t="s">
        <v>156</v>
      </c>
      <c r="B44" s="180" t="s">
        <v>157</v>
      </c>
      <c r="C44" s="184" t="s">
        <v>36</v>
      </c>
      <c r="D44" s="184" t="s">
        <v>154</v>
      </c>
      <c r="E44" s="185">
        <v>50</v>
      </c>
      <c r="F44" s="180" t="s">
        <v>158</v>
      </c>
      <c r="G44" s="184">
        <v>10</v>
      </c>
      <c r="H44" s="186">
        <v>638056</v>
      </c>
    </row>
    <row r="45" spans="1:8" x14ac:dyDescent="0.25">
      <c r="A45" s="180" t="s">
        <v>159</v>
      </c>
      <c r="B45" s="180" t="s">
        <v>160</v>
      </c>
      <c r="C45" s="184" t="s">
        <v>36</v>
      </c>
      <c r="D45" s="184" t="s">
        <v>154</v>
      </c>
      <c r="E45" s="185">
        <v>50</v>
      </c>
      <c r="F45" s="180" t="s">
        <v>161</v>
      </c>
      <c r="G45" s="184">
        <v>10</v>
      </c>
      <c r="H45" s="186">
        <v>2419254</v>
      </c>
    </row>
    <row r="46" spans="1:8" x14ac:dyDescent="0.25">
      <c r="A46" s="180" t="s">
        <v>162</v>
      </c>
      <c r="B46" s="180" t="s">
        <v>163</v>
      </c>
      <c r="C46" s="184" t="s">
        <v>36</v>
      </c>
      <c r="D46" s="184" t="s">
        <v>154</v>
      </c>
      <c r="E46" s="185">
        <v>50</v>
      </c>
      <c r="F46" s="180" t="s">
        <v>164</v>
      </c>
      <c r="G46" s="184">
        <v>10</v>
      </c>
      <c r="H46" s="186">
        <v>1555301</v>
      </c>
    </row>
    <row r="47" spans="1:8" x14ac:dyDescent="0.25">
      <c r="A47" s="180" t="s">
        <v>165</v>
      </c>
      <c r="B47" s="180" t="s">
        <v>166</v>
      </c>
      <c r="C47" s="184" t="s">
        <v>36</v>
      </c>
      <c r="D47" s="184" t="s">
        <v>154</v>
      </c>
      <c r="E47" s="185">
        <v>50</v>
      </c>
      <c r="F47" s="180" t="s">
        <v>167</v>
      </c>
      <c r="G47" s="184">
        <v>10</v>
      </c>
      <c r="H47" s="186">
        <v>1603357</v>
      </c>
    </row>
    <row r="48" spans="1:8" x14ac:dyDescent="0.25">
      <c r="A48" s="180" t="s">
        <v>168</v>
      </c>
      <c r="B48" s="180" t="s">
        <v>169</v>
      </c>
      <c r="C48" s="184" t="s">
        <v>36</v>
      </c>
      <c r="D48" s="184" t="s">
        <v>154</v>
      </c>
      <c r="E48" s="185">
        <v>50</v>
      </c>
      <c r="F48" s="180" t="s">
        <v>170</v>
      </c>
      <c r="G48" s="184">
        <v>10</v>
      </c>
      <c r="H48" s="186">
        <v>556247</v>
      </c>
    </row>
    <row r="49" spans="1:8" x14ac:dyDescent="0.25">
      <c r="A49" s="180" t="s">
        <v>171</v>
      </c>
      <c r="B49" s="180" t="s">
        <v>172</v>
      </c>
      <c r="C49" s="184" t="s">
        <v>36</v>
      </c>
      <c r="D49" s="184" t="s">
        <v>154</v>
      </c>
      <c r="E49" s="185">
        <v>50</v>
      </c>
      <c r="F49" s="180" t="s">
        <v>173</v>
      </c>
      <c r="G49" s="184">
        <v>10</v>
      </c>
      <c r="H49" s="186">
        <v>384305</v>
      </c>
    </row>
    <row r="50" spans="1:8" x14ac:dyDescent="0.25">
      <c r="A50" s="180" t="s">
        <v>174</v>
      </c>
      <c r="B50" s="180" t="s">
        <v>175</v>
      </c>
      <c r="C50" s="184" t="s">
        <v>36</v>
      </c>
      <c r="D50" s="184" t="s">
        <v>154</v>
      </c>
      <c r="E50" s="185">
        <v>50</v>
      </c>
      <c r="F50" s="180" t="s">
        <v>176</v>
      </c>
      <c r="G50" s="184">
        <v>10</v>
      </c>
      <c r="H50" s="186">
        <v>331911</v>
      </c>
    </row>
    <row r="51" spans="1:8" x14ac:dyDescent="0.25">
      <c r="A51" s="180" t="s">
        <v>177</v>
      </c>
      <c r="B51" s="180" t="s">
        <v>178</v>
      </c>
      <c r="C51" s="184" t="s">
        <v>36</v>
      </c>
      <c r="D51" s="184" t="s">
        <v>179</v>
      </c>
      <c r="E51" s="185">
        <v>50</v>
      </c>
      <c r="F51" s="180" t="s">
        <v>180</v>
      </c>
      <c r="G51" s="184">
        <v>10</v>
      </c>
      <c r="H51" s="186">
        <v>1769954</v>
      </c>
    </row>
    <row r="52" spans="1:8" x14ac:dyDescent="0.25">
      <c r="A52" s="180" t="s">
        <v>181</v>
      </c>
      <c r="B52" s="180" t="s">
        <v>182</v>
      </c>
      <c r="C52" s="184" t="s">
        <v>36</v>
      </c>
      <c r="D52" s="184" t="s">
        <v>179</v>
      </c>
      <c r="E52" s="185">
        <v>50</v>
      </c>
      <c r="F52" s="180" t="s">
        <v>183</v>
      </c>
      <c r="G52" s="184">
        <v>10</v>
      </c>
      <c r="H52" s="186">
        <v>1199066</v>
      </c>
    </row>
    <row r="53" spans="1:8" x14ac:dyDescent="0.25">
      <c r="A53" s="180" t="s">
        <v>184</v>
      </c>
      <c r="B53" s="180" t="s">
        <v>185</v>
      </c>
      <c r="C53" s="184" t="s">
        <v>36</v>
      </c>
      <c r="D53" s="184" t="s">
        <v>179</v>
      </c>
      <c r="E53" s="185">
        <v>50</v>
      </c>
      <c r="F53" s="180" t="s">
        <v>186</v>
      </c>
      <c r="G53" s="184">
        <v>10</v>
      </c>
      <c r="H53" s="186">
        <v>1109129</v>
      </c>
    </row>
    <row r="54" spans="1:8" x14ac:dyDescent="0.25">
      <c r="A54" s="180" t="s">
        <v>187</v>
      </c>
      <c r="B54" s="180" t="s">
        <v>188</v>
      </c>
      <c r="C54" s="184" t="s">
        <v>36</v>
      </c>
      <c r="D54" s="184" t="s">
        <v>179</v>
      </c>
      <c r="E54" s="185">
        <v>50</v>
      </c>
      <c r="F54" s="180" t="s">
        <v>189</v>
      </c>
      <c r="G54" s="184">
        <v>10</v>
      </c>
      <c r="H54" s="186">
        <v>217922</v>
      </c>
    </row>
    <row r="55" spans="1:8" x14ac:dyDescent="0.25">
      <c r="A55" s="180" t="s">
        <v>190</v>
      </c>
      <c r="B55" s="180" t="s">
        <v>191</v>
      </c>
      <c r="C55" s="184" t="s">
        <v>36</v>
      </c>
      <c r="D55" s="184" t="s">
        <v>179</v>
      </c>
      <c r="E55" s="185">
        <v>50</v>
      </c>
      <c r="F55" s="180" t="s">
        <v>148</v>
      </c>
      <c r="G55" s="184">
        <v>10</v>
      </c>
      <c r="H55" s="186">
        <v>241475</v>
      </c>
    </row>
  </sheetData>
  <sheetProtection algorithmName="SHA-512" hashValue="c2Sp7fBIfFhw9rAlEsV55x+x+1Ku2tG5GX7IPY9/HXYk15PLVSR/nzw35sissvmtCd4yX5RiRZNw4tCwUves+g==" saltValue="ZZp9vezv8NYEeefOouFrZg==" spinCount="100000" sheet="1" objects="1" scenarios="1" sort="0" autoFilter="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F0C4D-40F9-4B9B-B796-C8F754E09058}">
  <dimension ref="A1:C39"/>
  <sheetViews>
    <sheetView zoomScale="85" zoomScaleNormal="85" workbookViewId="0">
      <pane ySplit="1" topLeftCell="A2" activePane="bottomLeft" state="frozen"/>
      <selection pane="bottomLeft" activeCell="A2" sqref="A2"/>
    </sheetView>
  </sheetViews>
  <sheetFormatPr defaultRowHeight="15" x14ac:dyDescent="0.25"/>
  <cols>
    <col min="1" max="1" width="34" customWidth="1"/>
    <col min="2" max="2" width="32.140625" customWidth="1"/>
    <col min="3" max="3" width="184.85546875" style="6" customWidth="1"/>
  </cols>
  <sheetData>
    <row r="1" spans="1:3" x14ac:dyDescent="0.25">
      <c r="A1" s="76" t="s">
        <v>31</v>
      </c>
      <c r="B1" s="76" t="s">
        <v>6</v>
      </c>
      <c r="C1" s="181" t="s">
        <v>192</v>
      </c>
    </row>
    <row r="2" spans="1:3" ht="30" x14ac:dyDescent="0.25">
      <c r="A2" s="180" t="s">
        <v>193</v>
      </c>
      <c r="B2" s="180" t="s">
        <v>194</v>
      </c>
      <c r="C2" s="182" t="s">
        <v>195</v>
      </c>
    </row>
    <row r="3" spans="1:3" x14ac:dyDescent="0.25">
      <c r="A3" s="180" t="s">
        <v>196</v>
      </c>
      <c r="B3" s="180" t="s">
        <v>196</v>
      </c>
      <c r="C3" s="182" t="s">
        <v>197</v>
      </c>
    </row>
    <row r="4" spans="1:3" ht="30" x14ac:dyDescent="0.25">
      <c r="A4" s="180" t="s">
        <v>41</v>
      </c>
      <c r="B4" s="180" t="s">
        <v>198</v>
      </c>
      <c r="C4" s="182" t="s">
        <v>199</v>
      </c>
    </row>
    <row r="5" spans="1:3" ht="30" x14ac:dyDescent="0.25">
      <c r="A5" s="180" t="s">
        <v>66</v>
      </c>
      <c r="B5" s="180" t="s">
        <v>66</v>
      </c>
      <c r="C5" s="182" t="s">
        <v>200</v>
      </c>
    </row>
    <row r="6" spans="1:3" ht="60" x14ac:dyDescent="0.25">
      <c r="A6" s="180" t="s">
        <v>45</v>
      </c>
      <c r="B6" s="180" t="s">
        <v>201</v>
      </c>
      <c r="C6" s="182" t="s">
        <v>202</v>
      </c>
    </row>
    <row r="7" spans="1:3" ht="45" x14ac:dyDescent="0.25">
      <c r="A7" s="180" t="s">
        <v>58</v>
      </c>
      <c r="B7" s="180" t="s">
        <v>58</v>
      </c>
      <c r="C7" s="182" t="s">
        <v>203</v>
      </c>
    </row>
    <row r="8" spans="1:3" x14ac:dyDescent="0.25">
      <c r="A8" s="180" t="s">
        <v>71</v>
      </c>
      <c r="B8" s="180" t="s">
        <v>71</v>
      </c>
      <c r="C8" s="182" t="s">
        <v>204</v>
      </c>
    </row>
    <row r="9" spans="1:3" ht="60" x14ac:dyDescent="0.25">
      <c r="A9" s="180" t="s">
        <v>48</v>
      </c>
      <c r="B9" s="180" t="s">
        <v>205</v>
      </c>
      <c r="C9" s="182" t="s">
        <v>206</v>
      </c>
    </row>
    <row r="10" spans="1:3" ht="45" x14ac:dyDescent="0.25">
      <c r="A10" s="180" t="s">
        <v>51</v>
      </c>
      <c r="B10" s="180" t="s">
        <v>207</v>
      </c>
      <c r="C10" s="182" t="s">
        <v>208</v>
      </c>
    </row>
    <row r="11" spans="1:3" ht="195" x14ac:dyDescent="0.25">
      <c r="A11" s="180" t="s">
        <v>139</v>
      </c>
      <c r="B11" s="180" t="s">
        <v>585</v>
      </c>
      <c r="C11" s="182" t="s">
        <v>209</v>
      </c>
    </row>
    <row r="12" spans="1:3" ht="180" customHeight="1" x14ac:dyDescent="0.25">
      <c r="A12" s="180" t="s">
        <v>183</v>
      </c>
      <c r="B12" s="180" t="s">
        <v>210</v>
      </c>
      <c r="C12" s="182" t="s">
        <v>211</v>
      </c>
    </row>
    <row r="13" spans="1:3" ht="150" x14ac:dyDescent="0.25">
      <c r="A13" s="180" t="s">
        <v>136</v>
      </c>
      <c r="B13" s="180" t="s">
        <v>212</v>
      </c>
      <c r="C13" s="182" t="s">
        <v>213</v>
      </c>
    </row>
    <row r="14" spans="1:3" ht="135" x14ac:dyDescent="0.25">
      <c r="A14" s="180" t="s">
        <v>180</v>
      </c>
      <c r="B14" s="180" t="s">
        <v>214</v>
      </c>
      <c r="C14" s="182" t="s">
        <v>215</v>
      </c>
    </row>
    <row r="15" spans="1:3" ht="105" x14ac:dyDescent="0.25">
      <c r="A15" s="180" t="s">
        <v>145</v>
      </c>
      <c r="B15" s="180" t="s">
        <v>216</v>
      </c>
      <c r="C15" s="182" t="s">
        <v>217</v>
      </c>
    </row>
    <row r="16" spans="1:3" ht="105" x14ac:dyDescent="0.25">
      <c r="A16" s="180" t="s">
        <v>189</v>
      </c>
      <c r="B16" s="180" t="s">
        <v>218</v>
      </c>
      <c r="C16" s="182" t="s">
        <v>219</v>
      </c>
    </row>
    <row r="17" spans="1:3" ht="150" x14ac:dyDescent="0.25">
      <c r="A17" s="180" t="s">
        <v>142</v>
      </c>
      <c r="B17" s="180" t="s">
        <v>220</v>
      </c>
      <c r="C17" s="182" t="s">
        <v>221</v>
      </c>
    </row>
    <row r="18" spans="1:3" ht="165" x14ac:dyDescent="0.25">
      <c r="A18" s="180" t="s">
        <v>186</v>
      </c>
      <c r="B18" s="180" t="s">
        <v>222</v>
      </c>
      <c r="C18" s="182" t="s">
        <v>223</v>
      </c>
    </row>
    <row r="19" spans="1:3" ht="105" x14ac:dyDescent="0.25">
      <c r="A19" s="180" t="s">
        <v>148</v>
      </c>
      <c r="B19" s="180" t="s">
        <v>224</v>
      </c>
      <c r="C19" s="182" t="s">
        <v>225</v>
      </c>
    </row>
    <row r="20" spans="1:3" ht="30" x14ac:dyDescent="0.25">
      <c r="A20" s="180" t="s">
        <v>150</v>
      </c>
      <c r="B20" s="180" t="s">
        <v>226</v>
      </c>
      <c r="C20" s="182" t="s">
        <v>227</v>
      </c>
    </row>
    <row r="21" spans="1:3" x14ac:dyDescent="0.25">
      <c r="A21" s="180" t="s">
        <v>74</v>
      </c>
      <c r="B21" s="180" t="s">
        <v>74</v>
      </c>
      <c r="C21" s="182" t="s">
        <v>228</v>
      </c>
    </row>
    <row r="22" spans="1:3" ht="75" x14ac:dyDescent="0.25">
      <c r="A22" s="180" t="s">
        <v>78</v>
      </c>
      <c r="B22" s="180" t="s">
        <v>78</v>
      </c>
      <c r="C22" s="182" t="s">
        <v>229</v>
      </c>
    </row>
    <row r="23" spans="1:3" ht="45" x14ac:dyDescent="0.25">
      <c r="A23" s="180" t="s">
        <v>158</v>
      </c>
      <c r="B23" s="180" t="s">
        <v>230</v>
      </c>
      <c r="C23" s="182" t="s">
        <v>231</v>
      </c>
    </row>
    <row r="24" spans="1:3" ht="225" x14ac:dyDescent="0.25">
      <c r="A24" s="180" t="s">
        <v>95</v>
      </c>
      <c r="B24" s="180" t="s">
        <v>95</v>
      </c>
      <c r="C24" s="182" t="s">
        <v>232</v>
      </c>
    </row>
    <row r="25" spans="1:3" ht="180" x14ac:dyDescent="0.25">
      <c r="A25" s="180" t="s">
        <v>161</v>
      </c>
      <c r="B25" s="180" t="s">
        <v>233</v>
      </c>
      <c r="C25" s="182" t="s">
        <v>234</v>
      </c>
    </row>
    <row r="26" spans="1:3" ht="30" x14ac:dyDescent="0.25">
      <c r="A26" s="180" t="s">
        <v>98</v>
      </c>
      <c r="B26" s="180" t="s">
        <v>98</v>
      </c>
      <c r="C26" s="182" t="s">
        <v>235</v>
      </c>
    </row>
    <row r="27" spans="1:3" ht="30" x14ac:dyDescent="0.25">
      <c r="A27" s="180" t="s">
        <v>155</v>
      </c>
      <c r="B27" s="180" t="s">
        <v>236</v>
      </c>
      <c r="C27" s="182" t="s">
        <v>237</v>
      </c>
    </row>
    <row r="28" spans="1:3" ht="105" x14ac:dyDescent="0.25">
      <c r="A28" s="180" t="s">
        <v>101</v>
      </c>
      <c r="B28" s="180" t="s">
        <v>101</v>
      </c>
      <c r="C28" s="182" t="s">
        <v>238</v>
      </c>
    </row>
    <row r="29" spans="1:3" ht="60" x14ac:dyDescent="0.25">
      <c r="A29" s="180" t="s">
        <v>173</v>
      </c>
      <c r="B29" s="180" t="s">
        <v>239</v>
      </c>
      <c r="C29" s="182" t="s">
        <v>240</v>
      </c>
    </row>
    <row r="30" spans="1:3" ht="90" x14ac:dyDescent="0.25">
      <c r="A30" s="180" t="s">
        <v>104</v>
      </c>
      <c r="B30" s="180" t="s">
        <v>241</v>
      </c>
      <c r="C30" s="182" t="s">
        <v>242</v>
      </c>
    </row>
    <row r="31" spans="1:3" ht="186.6" customHeight="1" x14ac:dyDescent="0.25">
      <c r="A31" s="180" t="s">
        <v>164</v>
      </c>
      <c r="B31" s="180" t="s">
        <v>243</v>
      </c>
      <c r="C31" s="182" t="s">
        <v>244</v>
      </c>
    </row>
    <row r="32" spans="1:3" ht="75" x14ac:dyDescent="0.25">
      <c r="A32" s="180" t="s">
        <v>107</v>
      </c>
      <c r="B32" s="180" t="s">
        <v>245</v>
      </c>
      <c r="C32" s="182" t="s">
        <v>246</v>
      </c>
    </row>
    <row r="33" spans="1:3" ht="60" x14ac:dyDescent="0.25">
      <c r="A33" s="180" t="s">
        <v>170</v>
      </c>
      <c r="B33" s="180" t="s">
        <v>247</v>
      </c>
      <c r="C33" s="182" t="s">
        <v>248</v>
      </c>
    </row>
    <row r="34" spans="1:3" ht="210" x14ac:dyDescent="0.25">
      <c r="A34" s="180" t="s">
        <v>110</v>
      </c>
      <c r="B34" s="180" t="s">
        <v>249</v>
      </c>
      <c r="C34" s="182" t="s">
        <v>250</v>
      </c>
    </row>
    <row r="35" spans="1:3" ht="165.6" customHeight="1" x14ac:dyDescent="0.25">
      <c r="A35" s="180" t="s">
        <v>167</v>
      </c>
      <c r="B35" s="180" t="s">
        <v>251</v>
      </c>
      <c r="C35" s="182" t="s">
        <v>252</v>
      </c>
    </row>
    <row r="36" spans="1:3" ht="45" x14ac:dyDescent="0.25">
      <c r="A36" s="180" t="s">
        <v>113</v>
      </c>
      <c r="B36" s="180" t="s">
        <v>253</v>
      </c>
      <c r="C36" s="182" t="s">
        <v>254</v>
      </c>
    </row>
    <row r="37" spans="1:3" ht="90" x14ac:dyDescent="0.25">
      <c r="A37" s="180" t="s">
        <v>176</v>
      </c>
      <c r="B37" s="180" t="s">
        <v>255</v>
      </c>
      <c r="C37" s="182" t="s">
        <v>256</v>
      </c>
    </row>
    <row r="38" spans="1:3" ht="75" x14ac:dyDescent="0.25">
      <c r="A38" s="180" t="s">
        <v>54</v>
      </c>
      <c r="B38" s="180" t="s">
        <v>257</v>
      </c>
      <c r="C38" s="182" t="s">
        <v>258</v>
      </c>
    </row>
    <row r="39" spans="1:3" ht="30" x14ac:dyDescent="0.25">
      <c r="A39" s="180" t="s">
        <v>90</v>
      </c>
      <c r="B39" s="180" t="s">
        <v>90</v>
      </c>
      <c r="C39" s="182" t="s">
        <v>259</v>
      </c>
    </row>
  </sheetData>
  <sheetProtection algorithmName="SHA-512" hashValue="qixsQS2R/AsmCODPYvpYvhthQgC6XlepFzfQZ6RusKYqDyXK6XliCCqPidnrmZJ8qecGFZ/tsNLfis7b1XFTjw==" saltValue="ynTyjWBBNCXBA9/pLacV/g==" spinCount="100000" sheet="1" objects="1" scenarios="1" sort="0" autoFilter="0"/>
  <autoFilter ref="A1:C39" xr:uid="{6D8F0C4D-40F9-4B9B-B796-C8F754E0905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E69A25-F631-4D2B-98BD-19025B81AB00}">
  <dimension ref="A1:E71"/>
  <sheetViews>
    <sheetView zoomScale="85" zoomScaleNormal="85" workbookViewId="0">
      <pane ySplit="1" topLeftCell="A2" activePane="bottomLeft" state="frozen"/>
      <selection pane="bottomLeft"/>
    </sheetView>
  </sheetViews>
  <sheetFormatPr defaultColWidth="9.140625" defaultRowHeight="15" x14ac:dyDescent="0.25"/>
  <cols>
    <col min="1" max="1" width="11.7109375" style="5" customWidth="1"/>
    <col min="2" max="2" width="28.42578125" style="1" customWidth="1"/>
    <col min="3" max="3" width="37.140625" style="180" customWidth="1"/>
    <col min="4" max="4" width="20.140625" style="5" customWidth="1"/>
    <col min="5" max="5" width="209.85546875" style="1" customWidth="1"/>
    <col min="6" max="16384" width="9.140625" style="1"/>
  </cols>
  <sheetData>
    <row r="1" spans="1:5" ht="30" x14ac:dyDescent="0.25">
      <c r="A1" s="253" t="s">
        <v>260</v>
      </c>
      <c r="B1" s="76" t="s">
        <v>261</v>
      </c>
      <c r="C1" s="76" t="s">
        <v>4</v>
      </c>
      <c r="D1" s="183" t="s">
        <v>583</v>
      </c>
      <c r="E1" s="76" t="s">
        <v>263</v>
      </c>
    </row>
    <row r="2" spans="1:5" ht="29.1" customHeight="1" x14ac:dyDescent="0.25">
      <c r="A2" s="5">
        <v>1</v>
      </c>
      <c r="B2" s="1" t="s">
        <v>264</v>
      </c>
      <c r="C2" s="180" t="s">
        <v>38</v>
      </c>
      <c r="D2" s="187">
        <v>620823</v>
      </c>
      <c r="E2" s="180" t="s">
        <v>265</v>
      </c>
    </row>
    <row r="3" spans="1:5" ht="30" x14ac:dyDescent="0.25">
      <c r="A3" s="5">
        <v>2</v>
      </c>
      <c r="B3" s="1" t="s">
        <v>266</v>
      </c>
      <c r="C3" s="180" t="s">
        <v>38</v>
      </c>
      <c r="D3" s="187">
        <v>764507</v>
      </c>
      <c r="E3" s="180" t="s">
        <v>267</v>
      </c>
    </row>
    <row r="4" spans="1:5" ht="30" x14ac:dyDescent="0.25">
      <c r="A4" s="5">
        <v>3</v>
      </c>
      <c r="B4" s="1" t="s">
        <v>268</v>
      </c>
      <c r="C4" s="180" t="s">
        <v>269</v>
      </c>
      <c r="D4" s="187">
        <v>35500</v>
      </c>
      <c r="E4" s="180" t="s">
        <v>270</v>
      </c>
    </row>
    <row r="5" spans="1:5" ht="30" x14ac:dyDescent="0.25">
      <c r="A5" s="5">
        <v>4</v>
      </c>
      <c r="B5" s="1" t="s">
        <v>271</v>
      </c>
      <c r="C5" s="180" t="s">
        <v>269</v>
      </c>
      <c r="D5" s="187">
        <v>24271</v>
      </c>
      <c r="E5" s="180" t="s">
        <v>272</v>
      </c>
    </row>
    <row r="6" spans="1:5" ht="29.1" customHeight="1" x14ac:dyDescent="0.25">
      <c r="A6" s="5">
        <v>5</v>
      </c>
      <c r="B6" s="1" t="s">
        <v>273</v>
      </c>
      <c r="C6" s="180" t="s">
        <v>41</v>
      </c>
      <c r="D6" s="187">
        <v>1674231</v>
      </c>
      <c r="E6" s="180" t="s">
        <v>274</v>
      </c>
    </row>
    <row r="7" spans="1:5" ht="45" x14ac:dyDescent="0.25">
      <c r="A7" s="5">
        <v>6</v>
      </c>
      <c r="B7" s="1" t="s">
        <v>275</v>
      </c>
      <c r="C7" s="180" t="s">
        <v>276</v>
      </c>
      <c r="D7" s="187">
        <v>18</v>
      </c>
      <c r="E7" s="180" t="s">
        <v>277</v>
      </c>
    </row>
    <row r="8" spans="1:5" ht="45" x14ac:dyDescent="0.25">
      <c r="A8" s="5">
        <v>7</v>
      </c>
      <c r="B8" s="1" t="s">
        <v>278</v>
      </c>
      <c r="C8" s="180" t="s">
        <v>276</v>
      </c>
      <c r="D8" s="187">
        <v>334265</v>
      </c>
      <c r="E8" s="180" t="s">
        <v>279</v>
      </c>
    </row>
    <row r="9" spans="1:5" ht="30" x14ac:dyDescent="0.25">
      <c r="A9" s="5">
        <v>8</v>
      </c>
      <c r="B9" s="1" t="s">
        <v>280</v>
      </c>
      <c r="C9" s="180" t="s">
        <v>41</v>
      </c>
      <c r="D9" s="187">
        <v>697890</v>
      </c>
      <c r="E9" s="180" t="s">
        <v>281</v>
      </c>
    </row>
    <row r="10" spans="1:5" ht="45" x14ac:dyDescent="0.25">
      <c r="A10" s="5">
        <v>9</v>
      </c>
      <c r="B10" s="1" t="s">
        <v>282</v>
      </c>
      <c r="C10" s="180" t="s">
        <v>276</v>
      </c>
      <c r="D10" s="187">
        <v>31891</v>
      </c>
      <c r="E10" s="180" t="s">
        <v>283</v>
      </c>
    </row>
    <row r="11" spans="1:5" ht="60" x14ac:dyDescent="0.25">
      <c r="A11" s="5">
        <v>10</v>
      </c>
      <c r="B11" s="1" t="s">
        <v>284</v>
      </c>
      <c r="C11" s="180" t="s">
        <v>276</v>
      </c>
      <c r="D11" s="187">
        <v>532579</v>
      </c>
      <c r="E11" s="180" t="s">
        <v>285</v>
      </c>
    </row>
    <row r="12" spans="1:5" ht="29.1" customHeight="1" x14ac:dyDescent="0.25">
      <c r="A12" s="5">
        <v>11</v>
      </c>
      <c r="B12" s="1" t="s">
        <v>286</v>
      </c>
      <c r="C12" s="180" t="s">
        <v>45</v>
      </c>
      <c r="D12" s="187">
        <v>506250</v>
      </c>
      <c r="E12" s="180" t="s">
        <v>287</v>
      </c>
    </row>
    <row r="13" spans="1:5" ht="30" x14ac:dyDescent="0.25">
      <c r="A13" s="5">
        <v>12</v>
      </c>
      <c r="B13" s="1" t="s">
        <v>288</v>
      </c>
      <c r="C13" s="180" t="s">
        <v>289</v>
      </c>
      <c r="D13" s="187">
        <v>12272</v>
      </c>
      <c r="E13" s="180" t="s">
        <v>290</v>
      </c>
    </row>
    <row r="14" spans="1:5" ht="30" x14ac:dyDescent="0.25">
      <c r="A14" s="5">
        <v>13</v>
      </c>
      <c r="B14" s="1" t="s">
        <v>291</v>
      </c>
      <c r="C14" s="180" t="s">
        <v>289</v>
      </c>
      <c r="D14" s="187">
        <v>560</v>
      </c>
      <c r="E14" s="180" t="s">
        <v>292</v>
      </c>
    </row>
    <row r="15" spans="1:5" ht="30" x14ac:dyDescent="0.25">
      <c r="A15" s="5">
        <v>14</v>
      </c>
      <c r="B15" s="1" t="s">
        <v>293</v>
      </c>
      <c r="C15" s="180" t="s">
        <v>289</v>
      </c>
      <c r="D15" s="187">
        <v>7159</v>
      </c>
      <c r="E15" s="180" t="s">
        <v>294</v>
      </c>
    </row>
    <row r="16" spans="1:5" ht="30" x14ac:dyDescent="0.25">
      <c r="A16" s="5">
        <v>15</v>
      </c>
      <c r="B16" s="1" t="s">
        <v>295</v>
      </c>
      <c r="C16" s="180" t="s">
        <v>289</v>
      </c>
      <c r="D16" s="187">
        <v>210</v>
      </c>
      <c r="E16" s="180" t="s">
        <v>296</v>
      </c>
    </row>
    <row r="17" spans="1:5" ht="30" x14ac:dyDescent="0.25">
      <c r="A17" s="5">
        <v>16</v>
      </c>
      <c r="B17" s="1" t="s">
        <v>297</v>
      </c>
      <c r="C17" s="180" t="s">
        <v>289</v>
      </c>
      <c r="D17" s="187">
        <v>29</v>
      </c>
      <c r="E17" s="180" t="s">
        <v>298</v>
      </c>
    </row>
    <row r="18" spans="1:5" ht="30" x14ac:dyDescent="0.25">
      <c r="A18" s="5">
        <v>17</v>
      </c>
      <c r="B18" s="1" t="s">
        <v>299</v>
      </c>
      <c r="C18" s="180" t="s">
        <v>289</v>
      </c>
      <c r="D18" s="187">
        <v>887</v>
      </c>
      <c r="E18" s="180" t="s">
        <v>300</v>
      </c>
    </row>
    <row r="19" spans="1:5" ht="29.1" customHeight="1" x14ac:dyDescent="0.25">
      <c r="A19" s="5">
        <v>18</v>
      </c>
      <c r="B19" s="1" t="s">
        <v>301</v>
      </c>
      <c r="C19" s="180" t="s">
        <v>45</v>
      </c>
      <c r="D19" s="187">
        <v>509</v>
      </c>
      <c r="E19" s="180" t="s">
        <v>302</v>
      </c>
    </row>
    <row r="20" spans="1:5" ht="29.1" customHeight="1" x14ac:dyDescent="0.25">
      <c r="A20" s="5">
        <v>19</v>
      </c>
      <c r="B20" s="1" t="s">
        <v>303</v>
      </c>
      <c r="C20" s="180" t="s">
        <v>48</v>
      </c>
      <c r="D20" s="187">
        <v>3187057</v>
      </c>
      <c r="E20" s="180" t="s">
        <v>304</v>
      </c>
    </row>
    <row r="21" spans="1:5" ht="45" x14ac:dyDescent="0.25">
      <c r="A21" s="5">
        <v>20</v>
      </c>
      <c r="B21" s="1" t="s">
        <v>305</v>
      </c>
      <c r="C21" s="180" t="s">
        <v>48</v>
      </c>
      <c r="D21" s="187">
        <v>1820925</v>
      </c>
      <c r="E21" s="180" t="s">
        <v>306</v>
      </c>
    </row>
    <row r="22" spans="1:5" ht="30" x14ac:dyDescent="0.25">
      <c r="A22" s="5">
        <v>21</v>
      </c>
      <c r="B22" s="1" t="s">
        <v>307</v>
      </c>
      <c r="C22" s="180" t="s">
        <v>308</v>
      </c>
      <c r="D22" s="187">
        <v>214476</v>
      </c>
      <c r="E22" s="180" t="s">
        <v>309</v>
      </c>
    </row>
    <row r="23" spans="1:5" ht="30" x14ac:dyDescent="0.25">
      <c r="A23" s="5">
        <v>22</v>
      </c>
      <c r="B23" s="1" t="s">
        <v>310</v>
      </c>
      <c r="C23" s="180" t="s">
        <v>308</v>
      </c>
      <c r="D23" s="187">
        <v>6000</v>
      </c>
      <c r="E23" s="180" t="s">
        <v>311</v>
      </c>
    </row>
    <row r="24" spans="1:5" ht="30" x14ac:dyDescent="0.25">
      <c r="A24" s="5">
        <v>23</v>
      </c>
      <c r="B24" s="1" t="s">
        <v>312</v>
      </c>
      <c r="C24" s="180" t="s">
        <v>308</v>
      </c>
      <c r="D24" s="187">
        <v>28040</v>
      </c>
      <c r="E24" s="180" t="s">
        <v>313</v>
      </c>
    </row>
    <row r="25" spans="1:5" ht="30" x14ac:dyDescent="0.25">
      <c r="A25" s="5">
        <v>24</v>
      </c>
      <c r="B25" s="1" t="s">
        <v>314</v>
      </c>
      <c r="C25" s="180" t="s">
        <v>308</v>
      </c>
      <c r="D25" s="187">
        <v>777</v>
      </c>
      <c r="E25" s="180" t="s">
        <v>315</v>
      </c>
    </row>
    <row r="26" spans="1:5" ht="29.1" customHeight="1" x14ac:dyDescent="0.25">
      <c r="A26" s="5">
        <v>25</v>
      </c>
      <c r="B26" s="1" t="s">
        <v>316</v>
      </c>
      <c r="C26" s="180" t="s">
        <v>51</v>
      </c>
      <c r="D26" s="187">
        <v>1225241</v>
      </c>
      <c r="E26" s="180" t="s">
        <v>317</v>
      </c>
    </row>
    <row r="27" spans="1:5" ht="45" x14ac:dyDescent="0.25">
      <c r="A27" s="5">
        <v>26</v>
      </c>
      <c r="B27" s="1" t="s">
        <v>318</v>
      </c>
      <c r="C27" s="180" t="s">
        <v>51</v>
      </c>
      <c r="D27" s="187">
        <v>905799</v>
      </c>
      <c r="E27" s="180" t="s">
        <v>319</v>
      </c>
    </row>
    <row r="28" spans="1:5" ht="30" x14ac:dyDescent="0.25">
      <c r="A28" s="5">
        <v>27</v>
      </c>
      <c r="B28" s="1" t="s">
        <v>320</v>
      </c>
      <c r="C28" s="180" t="s">
        <v>54</v>
      </c>
      <c r="D28" s="187">
        <v>4050472</v>
      </c>
      <c r="E28" s="180" t="s">
        <v>321</v>
      </c>
    </row>
    <row r="29" spans="1:5" ht="30" x14ac:dyDescent="0.25">
      <c r="A29" s="5">
        <v>28</v>
      </c>
      <c r="B29" s="1" t="s">
        <v>322</v>
      </c>
      <c r="C29" s="180" t="s">
        <v>289</v>
      </c>
      <c r="D29" s="187">
        <v>122770</v>
      </c>
      <c r="E29" s="180" t="s">
        <v>323</v>
      </c>
    </row>
    <row r="30" spans="1:5" ht="29.1" customHeight="1" x14ac:dyDescent="0.25">
      <c r="A30" s="5">
        <v>29</v>
      </c>
      <c r="B30" s="1" t="s">
        <v>324</v>
      </c>
      <c r="C30" s="180" t="s">
        <v>54</v>
      </c>
      <c r="D30" s="187">
        <v>182869</v>
      </c>
      <c r="E30" s="180" t="s">
        <v>325</v>
      </c>
    </row>
    <row r="31" spans="1:5" ht="60" x14ac:dyDescent="0.25">
      <c r="A31" s="5">
        <v>30</v>
      </c>
      <c r="B31" s="1" t="s">
        <v>326</v>
      </c>
      <c r="C31" s="180" t="s">
        <v>54</v>
      </c>
      <c r="D31" s="187">
        <v>1437987</v>
      </c>
      <c r="E31" s="180" t="s">
        <v>327</v>
      </c>
    </row>
    <row r="32" spans="1:5" ht="60" x14ac:dyDescent="0.25">
      <c r="A32" s="5">
        <v>31</v>
      </c>
      <c r="B32" s="1" t="s">
        <v>328</v>
      </c>
      <c r="C32" s="180" t="s">
        <v>289</v>
      </c>
      <c r="D32" s="187">
        <v>298176</v>
      </c>
      <c r="E32" s="180" t="s">
        <v>329</v>
      </c>
    </row>
    <row r="33" spans="1:5" ht="30" x14ac:dyDescent="0.25">
      <c r="A33" s="5">
        <v>32</v>
      </c>
      <c r="B33" s="1" t="s">
        <v>330</v>
      </c>
      <c r="C33" s="180" t="s">
        <v>289</v>
      </c>
      <c r="D33" s="187">
        <v>0</v>
      </c>
      <c r="E33" s="180" t="s">
        <v>331</v>
      </c>
    </row>
    <row r="34" spans="1:5" ht="30" x14ac:dyDescent="0.25">
      <c r="A34" s="5">
        <v>33</v>
      </c>
      <c r="B34" s="1" t="s">
        <v>332</v>
      </c>
      <c r="C34" s="180" t="s">
        <v>289</v>
      </c>
      <c r="D34" s="187">
        <v>146153</v>
      </c>
      <c r="E34" s="180" t="s">
        <v>333</v>
      </c>
    </row>
    <row r="35" spans="1:5" ht="30" x14ac:dyDescent="0.25">
      <c r="A35" s="254">
        <v>34</v>
      </c>
      <c r="B35" s="1" t="s">
        <v>334</v>
      </c>
      <c r="C35" s="180" t="s">
        <v>335</v>
      </c>
      <c r="D35" s="187">
        <v>96</v>
      </c>
      <c r="E35" s="180" t="s">
        <v>336</v>
      </c>
    </row>
    <row r="36" spans="1:5" ht="30" x14ac:dyDescent="0.25">
      <c r="A36" s="254">
        <v>35</v>
      </c>
      <c r="B36" s="1" t="s">
        <v>337</v>
      </c>
      <c r="C36" s="180" t="s">
        <v>335</v>
      </c>
      <c r="D36" s="187">
        <v>71</v>
      </c>
      <c r="E36" s="180" t="s">
        <v>338</v>
      </c>
    </row>
    <row r="37" spans="1:5" ht="45" x14ac:dyDescent="0.25">
      <c r="A37" s="254">
        <v>36</v>
      </c>
      <c r="B37" s="182" t="s">
        <v>339</v>
      </c>
      <c r="C37" s="182" t="s">
        <v>340</v>
      </c>
      <c r="D37" s="187">
        <v>48150</v>
      </c>
      <c r="E37" s="180" t="s">
        <v>341</v>
      </c>
    </row>
    <row r="38" spans="1:5" ht="45" x14ac:dyDescent="0.25">
      <c r="A38" s="254">
        <v>37</v>
      </c>
      <c r="B38" s="188" t="s">
        <v>342</v>
      </c>
      <c r="C38" s="182" t="s">
        <v>340</v>
      </c>
      <c r="D38" s="187">
        <v>1727</v>
      </c>
      <c r="E38" s="180" t="s">
        <v>343</v>
      </c>
    </row>
    <row r="39" spans="1:5" ht="45" x14ac:dyDescent="0.25">
      <c r="A39" s="254">
        <v>38</v>
      </c>
      <c r="B39" s="188" t="s">
        <v>344</v>
      </c>
      <c r="C39" s="182" t="s">
        <v>345</v>
      </c>
      <c r="D39" s="187">
        <v>11877</v>
      </c>
      <c r="E39" s="180" t="s">
        <v>346</v>
      </c>
    </row>
    <row r="40" spans="1:5" ht="165" x14ac:dyDescent="0.25">
      <c r="A40" s="254">
        <v>39</v>
      </c>
      <c r="B40" s="188" t="s">
        <v>347</v>
      </c>
      <c r="C40" s="182" t="s">
        <v>586</v>
      </c>
      <c r="D40" s="187">
        <v>598973</v>
      </c>
      <c r="E40" s="180" t="s">
        <v>348</v>
      </c>
    </row>
    <row r="41" spans="1:5" ht="90" x14ac:dyDescent="0.25">
      <c r="A41" s="254">
        <v>40</v>
      </c>
      <c r="B41" s="188" t="s">
        <v>349</v>
      </c>
      <c r="C41" s="182" t="s">
        <v>350</v>
      </c>
      <c r="D41" s="187">
        <v>356235</v>
      </c>
      <c r="E41" s="180" t="s">
        <v>242</v>
      </c>
    </row>
    <row r="42" spans="1:5" ht="105" x14ac:dyDescent="0.25">
      <c r="A42" s="254">
        <v>41</v>
      </c>
      <c r="B42" s="188" t="s">
        <v>351</v>
      </c>
      <c r="C42" s="182" t="s">
        <v>352</v>
      </c>
      <c r="D42" s="187">
        <v>158151</v>
      </c>
      <c r="E42" s="180" t="s">
        <v>353</v>
      </c>
    </row>
    <row r="43" spans="1:5" ht="90" x14ac:dyDescent="0.25">
      <c r="A43" s="254">
        <v>42</v>
      </c>
      <c r="B43" s="188" t="s">
        <v>101</v>
      </c>
      <c r="C43" s="182" t="s">
        <v>354</v>
      </c>
      <c r="D43" s="187">
        <v>166383</v>
      </c>
      <c r="E43" s="180" t="s">
        <v>238</v>
      </c>
    </row>
    <row r="44" spans="1:5" ht="120" x14ac:dyDescent="0.25">
      <c r="A44" s="254">
        <v>43</v>
      </c>
      <c r="B44" s="188" t="s">
        <v>212</v>
      </c>
      <c r="C44" s="182" t="s">
        <v>355</v>
      </c>
      <c r="D44" s="187">
        <v>664868</v>
      </c>
      <c r="E44" s="180" t="s">
        <v>213</v>
      </c>
    </row>
    <row r="45" spans="1:5" ht="60" x14ac:dyDescent="0.25">
      <c r="A45" s="254">
        <v>44</v>
      </c>
      <c r="B45" s="188" t="s">
        <v>356</v>
      </c>
      <c r="C45" s="182" t="s">
        <v>357</v>
      </c>
      <c r="D45" s="187">
        <v>324919</v>
      </c>
      <c r="E45" s="180" t="s">
        <v>229</v>
      </c>
    </row>
    <row r="46" spans="1:5" ht="30" x14ac:dyDescent="0.25">
      <c r="A46" s="254">
        <v>45</v>
      </c>
      <c r="B46" s="188" t="s">
        <v>358</v>
      </c>
      <c r="C46" s="182" t="s">
        <v>359</v>
      </c>
      <c r="D46" s="187">
        <v>82399</v>
      </c>
      <c r="E46" s="180" t="s">
        <v>235</v>
      </c>
    </row>
    <row r="47" spans="1:5" ht="195" x14ac:dyDescent="0.25">
      <c r="A47" s="254">
        <v>46</v>
      </c>
      <c r="B47" s="188" t="s">
        <v>360</v>
      </c>
      <c r="C47" s="182" t="s">
        <v>361</v>
      </c>
      <c r="D47" s="187">
        <v>599423</v>
      </c>
      <c r="E47" s="180" t="s">
        <v>362</v>
      </c>
    </row>
    <row r="48" spans="1:5" ht="30" x14ac:dyDescent="0.25">
      <c r="A48" s="254">
        <v>47</v>
      </c>
      <c r="B48" s="188" t="s">
        <v>363</v>
      </c>
      <c r="C48" s="182" t="s">
        <v>364</v>
      </c>
      <c r="D48" s="187">
        <v>5268</v>
      </c>
      <c r="E48" s="180" t="s">
        <v>365</v>
      </c>
    </row>
    <row r="49" spans="1:5" ht="150" x14ac:dyDescent="0.25">
      <c r="A49" s="254">
        <v>48</v>
      </c>
      <c r="B49" s="188" t="s">
        <v>366</v>
      </c>
      <c r="C49" s="182" t="s">
        <v>367</v>
      </c>
      <c r="D49" s="187">
        <v>560312</v>
      </c>
      <c r="E49" s="180" t="s">
        <v>368</v>
      </c>
    </row>
    <row r="50" spans="1:5" ht="30" x14ac:dyDescent="0.25">
      <c r="A50" s="254">
        <v>49</v>
      </c>
      <c r="B50" s="188" t="s">
        <v>369</v>
      </c>
      <c r="C50" s="182" t="s">
        <v>370</v>
      </c>
      <c r="D50" s="187">
        <v>704</v>
      </c>
      <c r="E50" s="180" t="s">
        <v>371</v>
      </c>
    </row>
    <row r="51" spans="1:5" ht="30" x14ac:dyDescent="0.25">
      <c r="A51" s="254">
        <v>50</v>
      </c>
      <c r="B51" s="188" t="s">
        <v>372</v>
      </c>
      <c r="C51" s="182" t="s">
        <v>370</v>
      </c>
      <c r="D51" s="187">
        <v>230</v>
      </c>
      <c r="E51" s="180" t="s">
        <v>373</v>
      </c>
    </row>
    <row r="52" spans="1:5" ht="30" x14ac:dyDescent="0.25">
      <c r="A52" s="254">
        <v>51</v>
      </c>
      <c r="B52" s="188" t="s">
        <v>374</v>
      </c>
      <c r="C52" s="182" t="s">
        <v>375</v>
      </c>
      <c r="D52" s="187">
        <v>6</v>
      </c>
      <c r="E52" s="180" t="s">
        <v>376</v>
      </c>
    </row>
    <row r="53" spans="1:5" ht="180" x14ac:dyDescent="0.25">
      <c r="A53" s="254">
        <v>52</v>
      </c>
      <c r="B53" s="188" t="s">
        <v>249</v>
      </c>
      <c r="C53" s="182" t="s">
        <v>377</v>
      </c>
      <c r="D53" s="187">
        <v>369175</v>
      </c>
      <c r="E53" s="180" t="s">
        <v>250</v>
      </c>
    </row>
    <row r="54" spans="1:5" ht="45" x14ac:dyDescent="0.25">
      <c r="A54" s="254">
        <v>53</v>
      </c>
      <c r="B54" s="1" t="s">
        <v>253</v>
      </c>
      <c r="C54" s="180" t="s">
        <v>378</v>
      </c>
      <c r="D54" s="187">
        <v>90436</v>
      </c>
      <c r="E54" s="180" t="s">
        <v>254</v>
      </c>
    </row>
    <row r="55" spans="1:5" ht="75" x14ac:dyDescent="0.25">
      <c r="A55" s="254">
        <v>54</v>
      </c>
      <c r="B55" s="1" t="s">
        <v>379</v>
      </c>
      <c r="C55" s="180" t="s">
        <v>380</v>
      </c>
      <c r="D55" s="187">
        <v>229260</v>
      </c>
      <c r="E55" s="180" t="s">
        <v>381</v>
      </c>
    </row>
    <row r="56" spans="1:5" ht="45" x14ac:dyDescent="0.25">
      <c r="A56" s="254">
        <v>55</v>
      </c>
      <c r="B56" s="1" t="s">
        <v>226</v>
      </c>
      <c r="C56" s="180" t="s">
        <v>382</v>
      </c>
      <c r="D56" s="187">
        <v>12215</v>
      </c>
      <c r="E56" s="180" t="s">
        <v>227</v>
      </c>
    </row>
    <row r="57" spans="1:5" ht="30" x14ac:dyDescent="0.25">
      <c r="A57" s="254">
        <v>56</v>
      </c>
      <c r="B57" s="188" t="s">
        <v>383</v>
      </c>
      <c r="C57" s="182" t="s">
        <v>384</v>
      </c>
      <c r="D57" s="187">
        <v>1402</v>
      </c>
      <c r="E57" s="180" t="s">
        <v>385</v>
      </c>
    </row>
    <row r="58" spans="1:5" ht="60" x14ac:dyDescent="0.25">
      <c r="A58" s="254">
        <v>57</v>
      </c>
      <c r="B58" s="188" t="s">
        <v>245</v>
      </c>
      <c r="C58" s="182" t="s">
        <v>386</v>
      </c>
      <c r="D58" s="187">
        <v>132499</v>
      </c>
      <c r="E58" s="180" t="s">
        <v>246</v>
      </c>
    </row>
    <row r="59" spans="1:5" ht="30" x14ac:dyDescent="0.25">
      <c r="A59" s="5">
        <v>58</v>
      </c>
      <c r="B59" s="1" t="s">
        <v>196</v>
      </c>
      <c r="C59" s="180" t="s">
        <v>387</v>
      </c>
      <c r="D59" s="187">
        <v>124113</v>
      </c>
      <c r="E59" s="180" t="s">
        <v>197</v>
      </c>
    </row>
    <row r="60" spans="1:5" ht="45" x14ac:dyDescent="0.25">
      <c r="A60" s="5">
        <v>59</v>
      </c>
      <c r="B60" s="1" t="s">
        <v>388</v>
      </c>
      <c r="C60" s="180" t="s">
        <v>308</v>
      </c>
      <c r="D60" s="187">
        <v>299524</v>
      </c>
      <c r="E60" s="180" t="s">
        <v>389</v>
      </c>
    </row>
    <row r="61" spans="1:5" ht="30" x14ac:dyDescent="0.25">
      <c r="A61" s="5">
        <v>60</v>
      </c>
      <c r="B61" s="1" t="s">
        <v>66</v>
      </c>
      <c r="C61" s="180" t="s">
        <v>390</v>
      </c>
      <c r="D61" s="187">
        <v>189926</v>
      </c>
      <c r="E61" s="180" t="s">
        <v>200</v>
      </c>
    </row>
    <row r="62" spans="1:5" ht="30" x14ac:dyDescent="0.25">
      <c r="A62" s="5">
        <v>61</v>
      </c>
      <c r="B62" s="1" t="s">
        <v>58</v>
      </c>
      <c r="C62" s="180" t="s">
        <v>391</v>
      </c>
      <c r="D62" s="187">
        <v>283263</v>
      </c>
      <c r="E62" s="180" t="s">
        <v>203</v>
      </c>
    </row>
    <row r="63" spans="1:5" ht="30" x14ac:dyDescent="0.25">
      <c r="A63" s="5">
        <v>62</v>
      </c>
      <c r="B63" s="1" t="s">
        <v>71</v>
      </c>
      <c r="C63" s="180" t="s">
        <v>392</v>
      </c>
      <c r="D63" s="187">
        <v>139083</v>
      </c>
      <c r="E63" s="180" t="s">
        <v>204</v>
      </c>
    </row>
    <row r="64" spans="1:5" ht="30" x14ac:dyDescent="0.25">
      <c r="A64" s="5">
        <v>63</v>
      </c>
      <c r="B64" s="1" t="s">
        <v>74</v>
      </c>
      <c r="C64" s="180" t="s">
        <v>393</v>
      </c>
      <c r="D64" s="187">
        <v>120000</v>
      </c>
      <c r="E64" s="180" t="s">
        <v>228</v>
      </c>
    </row>
    <row r="65" spans="1:5" ht="45" x14ac:dyDescent="0.25">
      <c r="A65" s="5">
        <v>64</v>
      </c>
      <c r="B65" s="1" t="s">
        <v>394</v>
      </c>
      <c r="C65" s="180" t="s">
        <v>276</v>
      </c>
      <c r="D65" s="187">
        <v>206333</v>
      </c>
      <c r="E65" s="180" t="s">
        <v>395</v>
      </c>
    </row>
    <row r="66" spans="1:5" ht="30" x14ac:dyDescent="0.25">
      <c r="A66" s="5">
        <v>65</v>
      </c>
      <c r="B66" s="1" t="s">
        <v>90</v>
      </c>
      <c r="C66" s="180" t="s">
        <v>396</v>
      </c>
      <c r="D66" s="187">
        <v>193137</v>
      </c>
      <c r="E66" s="180" t="s">
        <v>259</v>
      </c>
    </row>
    <row r="67" spans="1:5" ht="29.1" customHeight="1" x14ac:dyDescent="0.25">
      <c r="A67" s="5">
        <v>66</v>
      </c>
      <c r="B67" s="1" t="s">
        <v>397</v>
      </c>
      <c r="C67" s="180" t="s">
        <v>398</v>
      </c>
      <c r="D67" s="187">
        <v>7927</v>
      </c>
      <c r="E67" s="180" t="s">
        <v>399</v>
      </c>
    </row>
    <row r="68" spans="1:5" ht="29.1" customHeight="1" x14ac:dyDescent="0.25">
      <c r="A68" s="5">
        <v>67</v>
      </c>
      <c r="B68" s="1" t="s">
        <v>400</v>
      </c>
      <c r="C68" s="180" t="s">
        <v>398</v>
      </c>
      <c r="D68" s="187">
        <v>9539</v>
      </c>
      <c r="E68" s="180" t="s">
        <v>401</v>
      </c>
    </row>
    <row r="69" spans="1:5" ht="29.1" customHeight="1" x14ac:dyDescent="0.25">
      <c r="A69" s="5">
        <v>68</v>
      </c>
      <c r="B69" s="1" t="s">
        <v>402</v>
      </c>
      <c r="C69" s="180" t="s">
        <v>139</v>
      </c>
      <c r="D69" s="187">
        <v>5416</v>
      </c>
      <c r="E69" s="180" t="s">
        <v>403</v>
      </c>
    </row>
    <row r="70" spans="1:5" ht="29.1" customHeight="1" x14ac:dyDescent="0.25">
      <c r="A70" s="5">
        <v>69</v>
      </c>
      <c r="B70" s="1" t="s">
        <v>404</v>
      </c>
      <c r="C70" s="180" t="s">
        <v>104</v>
      </c>
      <c r="D70" s="187">
        <v>2934</v>
      </c>
      <c r="E70" s="180" t="s">
        <v>405</v>
      </c>
    </row>
    <row r="71" spans="1:5" ht="29.1" customHeight="1" x14ac:dyDescent="0.25">
      <c r="A71" s="5">
        <v>70</v>
      </c>
      <c r="B71" s="1" t="s">
        <v>406</v>
      </c>
      <c r="C71" s="180" t="s">
        <v>398</v>
      </c>
      <c r="D71" s="187">
        <v>982</v>
      </c>
      <c r="E71" s="180" t="s">
        <v>407</v>
      </c>
    </row>
  </sheetData>
  <sheetProtection algorithmName="SHA-512" hashValue="SEytIop9VgkGfX/N8PTUPyiWKOX3KfwY1spXHtCWM1+Jg8vcEVG3w23zJv+5puydWGZXWplW8NPJAsnCuKqSng==" saltValue="chfndEPH/aXedsOtHi+Sdw==" spinCount="100000" sheet="1" objects="1" scenarios="1" sort="0" autoFilter="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155D0-2991-43CF-BBBA-8966198BD67D}">
  <dimension ref="A1:AD73"/>
  <sheetViews>
    <sheetView showGridLines="0" zoomScale="80" zoomScaleNormal="80" workbookViewId="0">
      <pane ySplit="3" topLeftCell="A4" activePane="bottomLeft" state="frozen"/>
      <selection activeCell="CB14" sqref="CB14"/>
      <selection pane="bottomLeft"/>
    </sheetView>
  </sheetViews>
  <sheetFormatPr defaultColWidth="9.140625" defaultRowHeight="15" x14ac:dyDescent="0.25"/>
  <cols>
    <col min="1" max="1" width="11.7109375" style="5" customWidth="1"/>
    <col min="2" max="2" width="39.140625" style="33" customWidth="1"/>
    <col min="3" max="3" width="9.140625" style="30"/>
    <col min="4" max="5" width="11" style="33" customWidth="1"/>
    <col min="6" max="6" width="30" style="33" bestFit="1" customWidth="1"/>
    <col min="7" max="7" width="20" style="33" bestFit="1" customWidth="1"/>
    <col min="8" max="8" width="14.140625" style="33" customWidth="1"/>
    <col min="9" max="9" width="20" style="33" bestFit="1" customWidth="1"/>
    <col min="10" max="10" width="10.42578125" style="33" customWidth="1"/>
    <col min="11" max="11" width="20" style="33" bestFit="1" customWidth="1"/>
    <col min="12" max="12" width="13" style="33" customWidth="1"/>
    <col min="13" max="13" width="12.28515625" style="33" customWidth="1"/>
    <col min="14" max="14" width="9.85546875" style="33" customWidth="1"/>
    <col min="15" max="15" width="22.5703125" style="33" customWidth="1"/>
    <col min="16" max="16" width="14.140625" style="33" customWidth="1"/>
    <col min="17" max="17" width="22.140625" style="33" bestFit="1" customWidth="1"/>
    <col min="18" max="18" width="14.5703125" style="33" customWidth="1"/>
    <col min="19" max="20" width="22.140625" style="33" bestFit="1" customWidth="1"/>
    <col min="21" max="23" width="11.5703125" style="33" customWidth="1"/>
    <col min="24" max="24" width="30" style="33" bestFit="1" customWidth="1"/>
    <col min="25" max="29" width="10.7109375" style="33" customWidth="1"/>
    <col min="30" max="30" width="30.85546875" style="33" customWidth="1"/>
    <col min="31" max="16384" width="9.140625" style="30"/>
  </cols>
  <sheetData>
    <row r="1" spans="1:30" ht="23.25" customHeight="1" x14ac:dyDescent="0.25">
      <c r="C1" s="29" t="s">
        <v>408</v>
      </c>
      <c r="D1" s="458">
        <v>3400</v>
      </c>
      <c r="E1" s="458">
        <f>D2</f>
        <v>3425</v>
      </c>
      <c r="F1" s="458">
        <f>E2</f>
        <v>3442.5</v>
      </c>
      <c r="G1" s="458">
        <f t="shared" ref="G1:AD1" si="0">F2</f>
        <v>3475</v>
      </c>
      <c r="H1" s="458">
        <f t="shared" si="0"/>
        <v>3477.5</v>
      </c>
      <c r="I1" s="458">
        <f t="shared" si="0"/>
        <v>3485.5</v>
      </c>
      <c r="J1" s="458">
        <f t="shared" si="0"/>
        <v>3489</v>
      </c>
      <c r="K1" s="458">
        <f t="shared" si="0"/>
        <v>3490</v>
      </c>
      <c r="L1" s="458">
        <f t="shared" si="0"/>
        <v>3492.5</v>
      </c>
      <c r="M1" s="458">
        <f t="shared" si="0"/>
        <v>3510</v>
      </c>
      <c r="N1" s="458">
        <f t="shared" si="0"/>
        <v>3539</v>
      </c>
      <c r="O1" s="458">
        <f t="shared" si="0"/>
        <v>3540</v>
      </c>
      <c r="P1" s="458">
        <f t="shared" si="0"/>
        <v>3542.5</v>
      </c>
      <c r="Q1" s="458">
        <f t="shared" si="0"/>
        <v>3543.5</v>
      </c>
      <c r="R1" s="458">
        <f t="shared" si="0"/>
        <v>3547</v>
      </c>
      <c r="S1" s="458">
        <f t="shared" si="0"/>
        <v>3571.5</v>
      </c>
      <c r="T1" s="458">
        <f t="shared" si="0"/>
        <v>3575</v>
      </c>
      <c r="U1" s="458">
        <f t="shared" si="0"/>
        <v>3605</v>
      </c>
      <c r="V1" s="458">
        <f t="shared" si="0"/>
        <v>3610</v>
      </c>
      <c r="W1" s="458">
        <f t="shared" si="0"/>
        <v>3625</v>
      </c>
      <c r="X1" s="458">
        <f t="shared" si="0"/>
        <v>3635</v>
      </c>
      <c r="Y1" s="458">
        <f t="shared" si="0"/>
        <v>3640</v>
      </c>
      <c r="Z1" s="458">
        <f t="shared" si="0"/>
        <v>3650</v>
      </c>
      <c r="AA1" s="458">
        <f t="shared" si="0"/>
        <v>3655</v>
      </c>
      <c r="AB1" s="458">
        <f t="shared" si="0"/>
        <v>3665</v>
      </c>
      <c r="AC1" s="458">
        <f t="shared" si="0"/>
        <v>3670</v>
      </c>
      <c r="AD1" s="459">
        <f t="shared" si="0"/>
        <v>3695</v>
      </c>
    </row>
    <row r="2" spans="1:30" ht="23.25" customHeight="1" thickBot="1" x14ac:dyDescent="0.3">
      <c r="A2" s="40"/>
      <c r="B2" s="40"/>
      <c r="C2" s="31" t="s">
        <v>409</v>
      </c>
      <c r="D2" s="460">
        <f t="shared" ref="D2:AD2" si="1">D1+D3</f>
        <v>3425</v>
      </c>
      <c r="E2" s="460">
        <f t="shared" si="1"/>
        <v>3442.5</v>
      </c>
      <c r="F2" s="460">
        <f t="shared" si="1"/>
        <v>3475</v>
      </c>
      <c r="G2" s="460">
        <f t="shared" si="1"/>
        <v>3477.5</v>
      </c>
      <c r="H2" s="460">
        <f t="shared" si="1"/>
        <v>3485.5</v>
      </c>
      <c r="I2" s="460">
        <f t="shared" si="1"/>
        <v>3489</v>
      </c>
      <c r="J2" s="460">
        <f t="shared" si="1"/>
        <v>3490</v>
      </c>
      <c r="K2" s="460">
        <f t="shared" si="1"/>
        <v>3492.5</v>
      </c>
      <c r="L2" s="460">
        <f t="shared" si="1"/>
        <v>3510</v>
      </c>
      <c r="M2" s="460">
        <f t="shared" si="1"/>
        <v>3539</v>
      </c>
      <c r="N2" s="460">
        <f t="shared" si="1"/>
        <v>3540</v>
      </c>
      <c r="O2" s="460">
        <f t="shared" si="1"/>
        <v>3542.5</v>
      </c>
      <c r="P2" s="460">
        <f t="shared" si="1"/>
        <v>3543.5</v>
      </c>
      <c r="Q2" s="460">
        <f t="shared" si="1"/>
        <v>3547</v>
      </c>
      <c r="R2" s="460">
        <f t="shared" si="1"/>
        <v>3571.5</v>
      </c>
      <c r="S2" s="460">
        <f t="shared" si="1"/>
        <v>3575</v>
      </c>
      <c r="T2" s="460">
        <f t="shared" si="1"/>
        <v>3605</v>
      </c>
      <c r="U2" s="460">
        <f t="shared" si="1"/>
        <v>3610</v>
      </c>
      <c r="V2" s="460">
        <f t="shared" si="1"/>
        <v>3625</v>
      </c>
      <c r="W2" s="460">
        <f t="shared" si="1"/>
        <v>3635</v>
      </c>
      <c r="X2" s="460">
        <f t="shared" si="1"/>
        <v>3640</v>
      </c>
      <c r="Y2" s="460">
        <f t="shared" si="1"/>
        <v>3650</v>
      </c>
      <c r="Z2" s="460">
        <f t="shared" si="1"/>
        <v>3655</v>
      </c>
      <c r="AA2" s="460">
        <f t="shared" si="1"/>
        <v>3665</v>
      </c>
      <c r="AB2" s="460">
        <f t="shared" si="1"/>
        <v>3670</v>
      </c>
      <c r="AC2" s="460">
        <f t="shared" si="1"/>
        <v>3695</v>
      </c>
      <c r="AD2" s="461">
        <f t="shared" si="1"/>
        <v>3700</v>
      </c>
    </row>
    <row r="3" spans="1:30" ht="23.25" customHeight="1" thickBot="1" x14ac:dyDescent="0.3">
      <c r="A3" s="252" t="s">
        <v>260</v>
      </c>
      <c r="B3" s="41" t="s">
        <v>261</v>
      </c>
      <c r="C3" s="32" t="s">
        <v>410</v>
      </c>
      <c r="D3" s="462">
        <v>25</v>
      </c>
      <c r="E3" s="462">
        <v>17.5</v>
      </c>
      <c r="F3" s="462">
        <v>32.5</v>
      </c>
      <c r="G3" s="462">
        <v>2.5</v>
      </c>
      <c r="H3" s="462">
        <v>8</v>
      </c>
      <c r="I3" s="462">
        <v>3.5</v>
      </c>
      <c r="J3" s="462">
        <v>1</v>
      </c>
      <c r="K3" s="462">
        <v>2.5</v>
      </c>
      <c r="L3" s="462">
        <v>17.5</v>
      </c>
      <c r="M3" s="462">
        <v>29</v>
      </c>
      <c r="N3" s="462">
        <v>1</v>
      </c>
      <c r="O3" s="462">
        <v>2.5</v>
      </c>
      <c r="P3" s="462">
        <v>1</v>
      </c>
      <c r="Q3" s="462">
        <v>3.5</v>
      </c>
      <c r="R3" s="462">
        <v>24.5</v>
      </c>
      <c r="S3" s="462">
        <v>3.5</v>
      </c>
      <c r="T3" s="462">
        <v>30</v>
      </c>
      <c r="U3" s="462">
        <v>5</v>
      </c>
      <c r="V3" s="462">
        <v>15</v>
      </c>
      <c r="W3" s="462">
        <v>10</v>
      </c>
      <c r="X3" s="462">
        <v>5</v>
      </c>
      <c r="Y3" s="462">
        <v>10</v>
      </c>
      <c r="Z3" s="462">
        <v>5</v>
      </c>
      <c r="AA3" s="462">
        <v>10</v>
      </c>
      <c r="AB3" s="462">
        <v>5</v>
      </c>
      <c r="AC3" s="462">
        <v>25</v>
      </c>
      <c r="AD3" s="463">
        <v>5</v>
      </c>
    </row>
    <row r="4" spans="1:30" ht="23.25" customHeight="1" x14ac:dyDescent="0.25">
      <c r="A4" s="229">
        <v>1</v>
      </c>
      <c r="B4" s="241" t="s">
        <v>264</v>
      </c>
      <c r="C4" s="242"/>
      <c r="D4" s="620" t="s">
        <v>411</v>
      </c>
      <c r="E4" s="621"/>
      <c r="F4" s="622"/>
      <c r="G4" s="625" t="s">
        <v>412</v>
      </c>
      <c r="H4" s="626"/>
      <c r="I4" s="626"/>
      <c r="J4" s="626"/>
      <c r="K4" s="626"/>
      <c r="L4" s="626"/>
      <c r="M4" s="626"/>
      <c r="N4" s="626"/>
      <c r="O4" s="626"/>
      <c r="P4" s="627"/>
      <c r="Q4" s="606" t="s">
        <v>413</v>
      </c>
      <c r="R4" s="543" t="s">
        <v>414</v>
      </c>
      <c r="S4" s="545"/>
      <c r="T4" s="543" t="s">
        <v>415</v>
      </c>
      <c r="U4" s="545"/>
      <c r="V4" s="546" t="s">
        <v>416</v>
      </c>
      <c r="W4" s="547"/>
      <c r="X4" s="547"/>
      <c r="Y4" s="547"/>
      <c r="Z4" s="547"/>
      <c r="AA4" s="547"/>
      <c r="AB4" s="548"/>
      <c r="AC4" s="546" t="s">
        <v>417</v>
      </c>
      <c r="AD4" s="552"/>
    </row>
    <row r="5" spans="1:30" ht="23.25" customHeight="1" x14ac:dyDescent="0.25">
      <c r="A5" s="230">
        <v>2</v>
      </c>
      <c r="B5" s="243" t="s">
        <v>266</v>
      </c>
      <c r="C5" s="244"/>
      <c r="D5" s="555" t="s">
        <v>418</v>
      </c>
      <c r="E5" s="556"/>
      <c r="F5" s="557"/>
      <c r="G5" s="613"/>
      <c r="H5" s="614"/>
      <c r="I5" s="614"/>
      <c r="J5" s="614"/>
      <c r="K5" s="614"/>
      <c r="L5" s="614"/>
      <c r="M5" s="614"/>
      <c r="N5" s="614"/>
      <c r="O5" s="614"/>
      <c r="P5" s="615"/>
      <c r="Q5" s="646"/>
      <c r="R5" s="534"/>
      <c r="S5" s="536"/>
      <c r="T5" s="534"/>
      <c r="U5" s="536"/>
      <c r="V5" s="537"/>
      <c r="W5" s="538"/>
      <c r="X5" s="538"/>
      <c r="Y5" s="538"/>
      <c r="Z5" s="538"/>
      <c r="AA5" s="538"/>
      <c r="AB5" s="539"/>
      <c r="AC5" s="537"/>
      <c r="AD5" s="619"/>
    </row>
    <row r="6" spans="1:30" ht="23.25" customHeight="1" x14ac:dyDescent="0.25">
      <c r="A6" s="230">
        <v>3</v>
      </c>
      <c r="B6" s="243" t="s">
        <v>268</v>
      </c>
      <c r="C6" s="244"/>
      <c r="D6" s="588"/>
      <c r="E6" s="589"/>
      <c r="F6" s="590"/>
      <c r="G6" s="483" t="s">
        <v>419</v>
      </c>
      <c r="H6" s="484"/>
      <c r="I6" s="484"/>
      <c r="J6" s="484"/>
      <c r="K6" s="484"/>
      <c r="L6" s="484"/>
      <c r="M6" s="485"/>
      <c r="N6" s="531" t="s">
        <v>420</v>
      </c>
      <c r="O6" s="643"/>
      <c r="P6" s="492" t="s">
        <v>421</v>
      </c>
      <c r="Q6" s="503"/>
      <c r="R6" s="503"/>
      <c r="S6" s="493"/>
      <c r="T6" s="504" t="s">
        <v>422</v>
      </c>
      <c r="U6" s="505"/>
      <c r="V6" s="505"/>
      <c r="W6" s="505"/>
      <c r="X6" s="505"/>
      <c r="Y6" s="506"/>
      <c r="Z6" s="513" t="s">
        <v>423</v>
      </c>
      <c r="AA6" s="514"/>
      <c r="AB6" s="515"/>
      <c r="AC6" s="497" t="s">
        <v>424</v>
      </c>
      <c r="AD6" s="499"/>
    </row>
    <row r="7" spans="1:30" ht="23.25" customHeight="1" thickBot="1" x14ac:dyDescent="0.3">
      <c r="A7" s="231">
        <v>4</v>
      </c>
      <c r="B7" s="245" t="s">
        <v>271</v>
      </c>
      <c r="C7" s="246"/>
      <c r="D7" s="558"/>
      <c r="E7" s="559"/>
      <c r="F7" s="560"/>
      <c r="G7" s="464" t="s">
        <v>425</v>
      </c>
      <c r="H7" s="465"/>
      <c r="I7" s="465"/>
      <c r="J7" s="465"/>
      <c r="K7" s="465"/>
      <c r="L7" s="465"/>
      <c r="M7" s="466"/>
      <c r="N7" s="644" t="s">
        <v>426</v>
      </c>
      <c r="O7" s="645"/>
      <c r="P7" s="494" t="s">
        <v>427</v>
      </c>
      <c r="Q7" s="495"/>
      <c r="R7" s="495"/>
      <c r="S7" s="496"/>
      <c r="T7" s="510"/>
      <c r="U7" s="511"/>
      <c r="V7" s="511"/>
      <c r="W7" s="511"/>
      <c r="X7" s="511"/>
      <c r="Y7" s="512"/>
      <c r="Z7" s="519"/>
      <c r="AA7" s="520"/>
      <c r="AB7" s="521"/>
      <c r="AC7" s="525"/>
      <c r="AD7" s="527"/>
    </row>
    <row r="8" spans="1:30" ht="23.25" customHeight="1" x14ac:dyDescent="0.25">
      <c r="A8" s="229">
        <v>5</v>
      </c>
      <c r="B8" s="241" t="s">
        <v>273</v>
      </c>
      <c r="C8" s="242"/>
      <c r="D8" s="597" t="s">
        <v>411</v>
      </c>
      <c r="E8" s="598"/>
      <c r="F8" s="599"/>
      <c r="G8" s="564" t="s">
        <v>428</v>
      </c>
      <c r="H8" s="565"/>
      <c r="I8" s="565"/>
      <c r="J8" s="565"/>
      <c r="K8" s="565"/>
      <c r="L8" s="565"/>
      <c r="M8" s="565"/>
      <c r="N8" s="566"/>
      <c r="O8" s="606" t="s">
        <v>429</v>
      </c>
      <c r="P8" s="543" t="s">
        <v>430</v>
      </c>
      <c r="Q8" s="544"/>
      <c r="R8" s="544"/>
      <c r="S8" s="545"/>
      <c r="T8" s="424" t="s">
        <v>431</v>
      </c>
      <c r="U8" s="576" t="s">
        <v>432</v>
      </c>
      <c r="V8" s="577"/>
      <c r="W8" s="577"/>
      <c r="X8" s="577"/>
      <c r="Y8" s="577"/>
      <c r="Z8" s="577"/>
      <c r="AA8" s="578"/>
      <c r="AB8" s="576" t="s">
        <v>433</v>
      </c>
      <c r="AC8" s="577"/>
      <c r="AD8" s="609"/>
    </row>
    <row r="9" spans="1:30" ht="23.25" customHeight="1" x14ac:dyDescent="0.25">
      <c r="A9" s="230">
        <v>6</v>
      </c>
      <c r="B9" s="243" t="s">
        <v>275</v>
      </c>
      <c r="C9" s="244"/>
      <c r="D9" s="600"/>
      <c r="E9" s="601"/>
      <c r="F9" s="602"/>
      <c r="G9" s="555" t="s">
        <v>434</v>
      </c>
      <c r="H9" s="556"/>
      <c r="I9" s="556"/>
      <c r="J9" s="556"/>
      <c r="K9" s="556"/>
      <c r="L9" s="556"/>
      <c r="M9" s="556"/>
      <c r="N9" s="557"/>
      <c r="O9" s="607"/>
      <c r="P9" s="507"/>
      <c r="Q9" s="508"/>
      <c r="R9" s="508"/>
      <c r="S9" s="509"/>
      <c r="T9" s="504" t="s">
        <v>435</v>
      </c>
      <c r="U9" s="505"/>
      <c r="V9" s="506"/>
      <c r="W9" s="513" t="s">
        <v>436</v>
      </c>
      <c r="X9" s="514"/>
      <c r="Y9" s="514"/>
      <c r="Z9" s="514"/>
      <c r="AA9" s="515"/>
      <c r="AB9" s="497" t="s">
        <v>437</v>
      </c>
      <c r="AC9" s="498"/>
      <c r="AD9" s="499"/>
    </row>
    <row r="10" spans="1:30" ht="23.25" customHeight="1" x14ac:dyDescent="0.25">
      <c r="A10" s="230">
        <v>7</v>
      </c>
      <c r="B10" s="243" t="s">
        <v>278</v>
      </c>
      <c r="C10" s="244"/>
      <c r="D10" s="603"/>
      <c r="E10" s="604"/>
      <c r="F10" s="605"/>
      <c r="G10" s="570"/>
      <c r="H10" s="571"/>
      <c r="I10" s="571"/>
      <c r="J10" s="571"/>
      <c r="K10" s="571"/>
      <c r="L10" s="571"/>
      <c r="M10" s="571"/>
      <c r="N10" s="572"/>
      <c r="O10" s="607"/>
      <c r="P10" s="507"/>
      <c r="Q10" s="508"/>
      <c r="R10" s="508"/>
      <c r="S10" s="509"/>
      <c r="T10" s="534"/>
      <c r="U10" s="535"/>
      <c r="V10" s="536"/>
      <c r="W10" s="537"/>
      <c r="X10" s="538"/>
      <c r="Y10" s="538"/>
      <c r="Z10" s="538"/>
      <c r="AA10" s="539"/>
      <c r="AB10" s="500"/>
      <c r="AC10" s="501"/>
      <c r="AD10" s="502"/>
    </row>
    <row r="11" spans="1:30" ht="23.25" customHeight="1" x14ac:dyDescent="0.25">
      <c r="A11" s="230">
        <v>8</v>
      </c>
      <c r="B11" s="243" t="s">
        <v>280</v>
      </c>
      <c r="C11" s="244"/>
      <c r="D11" s="555" t="s">
        <v>438</v>
      </c>
      <c r="E11" s="556"/>
      <c r="F11" s="557"/>
      <c r="G11" s="561" t="s">
        <v>428</v>
      </c>
      <c r="H11" s="562"/>
      <c r="I11" s="562"/>
      <c r="J11" s="562"/>
      <c r="K11" s="562"/>
      <c r="L11" s="562"/>
      <c r="M11" s="562"/>
      <c r="N11" s="563"/>
      <c r="O11" s="607"/>
      <c r="P11" s="507"/>
      <c r="Q11" s="508"/>
      <c r="R11" s="508"/>
      <c r="S11" s="509"/>
      <c r="T11" s="425" t="s">
        <v>431</v>
      </c>
      <c r="U11" s="528" t="s">
        <v>432</v>
      </c>
      <c r="V11" s="529"/>
      <c r="W11" s="529"/>
      <c r="X11" s="529"/>
      <c r="Y11" s="529"/>
      <c r="Z11" s="529"/>
      <c r="AA11" s="530"/>
      <c r="AB11" s="528" t="s">
        <v>433</v>
      </c>
      <c r="AC11" s="529"/>
      <c r="AD11" s="642"/>
    </row>
    <row r="12" spans="1:30" ht="23.25" customHeight="1" x14ac:dyDescent="0.25">
      <c r="A12" s="230">
        <v>9</v>
      </c>
      <c r="B12" s="243" t="s">
        <v>282</v>
      </c>
      <c r="C12" s="244"/>
      <c r="D12" s="588"/>
      <c r="E12" s="589"/>
      <c r="F12" s="590"/>
      <c r="G12" s="555" t="s">
        <v>434</v>
      </c>
      <c r="H12" s="556"/>
      <c r="I12" s="556"/>
      <c r="J12" s="556"/>
      <c r="K12" s="556"/>
      <c r="L12" s="556"/>
      <c r="M12" s="556"/>
      <c r="N12" s="557"/>
      <c r="O12" s="607"/>
      <c r="P12" s="507"/>
      <c r="Q12" s="508"/>
      <c r="R12" s="508"/>
      <c r="S12" s="509"/>
      <c r="T12" s="504" t="s">
        <v>435</v>
      </c>
      <c r="U12" s="505"/>
      <c r="V12" s="506"/>
      <c r="W12" s="513" t="s">
        <v>436</v>
      </c>
      <c r="X12" s="514"/>
      <c r="Y12" s="514"/>
      <c r="Z12" s="514"/>
      <c r="AA12" s="515"/>
      <c r="AB12" s="497" t="s">
        <v>437</v>
      </c>
      <c r="AC12" s="498"/>
      <c r="AD12" s="499"/>
    </row>
    <row r="13" spans="1:30" ht="23.25" customHeight="1" thickBot="1" x14ac:dyDescent="0.3">
      <c r="A13" s="232">
        <v>10</v>
      </c>
      <c r="B13" s="245" t="s">
        <v>284</v>
      </c>
      <c r="C13" s="246"/>
      <c r="D13" s="558"/>
      <c r="E13" s="559"/>
      <c r="F13" s="560"/>
      <c r="G13" s="558"/>
      <c r="H13" s="559"/>
      <c r="I13" s="559"/>
      <c r="J13" s="559"/>
      <c r="K13" s="559"/>
      <c r="L13" s="559"/>
      <c r="M13" s="559"/>
      <c r="N13" s="560"/>
      <c r="O13" s="608"/>
      <c r="P13" s="510"/>
      <c r="Q13" s="511"/>
      <c r="R13" s="511"/>
      <c r="S13" s="512"/>
      <c r="T13" s="510"/>
      <c r="U13" s="511"/>
      <c r="V13" s="512"/>
      <c r="W13" s="519"/>
      <c r="X13" s="520"/>
      <c r="Y13" s="520"/>
      <c r="Z13" s="520"/>
      <c r="AA13" s="521"/>
      <c r="AB13" s="525"/>
      <c r="AC13" s="526"/>
      <c r="AD13" s="527"/>
    </row>
    <row r="14" spans="1:30" ht="23.25" customHeight="1" x14ac:dyDescent="0.25">
      <c r="A14" s="229">
        <v>11</v>
      </c>
      <c r="B14" s="241" t="s">
        <v>286</v>
      </c>
      <c r="C14" s="242"/>
      <c r="D14" s="597" t="s">
        <v>411</v>
      </c>
      <c r="E14" s="598"/>
      <c r="F14" s="599"/>
      <c r="G14" s="564" t="s">
        <v>439</v>
      </c>
      <c r="H14" s="565"/>
      <c r="I14" s="565"/>
      <c r="J14" s="565"/>
      <c r="K14" s="565"/>
      <c r="L14" s="565"/>
      <c r="M14" s="565"/>
      <c r="N14" s="566"/>
      <c r="O14" s="606" t="s">
        <v>440</v>
      </c>
      <c r="P14" s="543" t="s">
        <v>441</v>
      </c>
      <c r="Q14" s="545"/>
      <c r="R14" s="543" t="s">
        <v>442</v>
      </c>
      <c r="S14" s="545"/>
      <c r="T14" s="424" t="s">
        <v>443</v>
      </c>
      <c r="U14" s="576" t="s">
        <v>444</v>
      </c>
      <c r="V14" s="577"/>
      <c r="W14" s="577"/>
      <c r="X14" s="578"/>
      <c r="Y14" s="576" t="s">
        <v>445</v>
      </c>
      <c r="Z14" s="577"/>
      <c r="AA14" s="577"/>
      <c r="AB14" s="577"/>
      <c r="AC14" s="577"/>
      <c r="AD14" s="609"/>
    </row>
    <row r="15" spans="1:30" ht="23.25" customHeight="1" x14ac:dyDescent="0.25">
      <c r="A15" s="230">
        <v>12</v>
      </c>
      <c r="B15" s="243" t="s">
        <v>288</v>
      </c>
      <c r="C15" s="244"/>
      <c r="D15" s="600"/>
      <c r="E15" s="601"/>
      <c r="F15" s="602"/>
      <c r="G15" s="555" t="s">
        <v>446</v>
      </c>
      <c r="H15" s="556"/>
      <c r="I15" s="556"/>
      <c r="J15" s="556"/>
      <c r="K15" s="556"/>
      <c r="L15" s="556"/>
      <c r="M15" s="556"/>
      <c r="N15" s="557"/>
      <c r="O15" s="607"/>
      <c r="P15" s="507"/>
      <c r="Q15" s="509"/>
      <c r="R15" s="507"/>
      <c r="S15" s="509"/>
      <c r="T15" s="504" t="s">
        <v>447</v>
      </c>
      <c r="U15" s="505"/>
      <c r="V15" s="505"/>
      <c r="W15" s="505"/>
      <c r="X15" s="506"/>
      <c r="Y15" s="513" t="s">
        <v>448</v>
      </c>
      <c r="Z15" s="514"/>
      <c r="AA15" s="514"/>
      <c r="AB15" s="515"/>
      <c r="AC15" s="497" t="s">
        <v>424</v>
      </c>
      <c r="AD15" s="499"/>
    </row>
    <row r="16" spans="1:30" ht="23.25" customHeight="1" x14ac:dyDescent="0.25">
      <c r="A16" s="230">
        <v>13</v>
      </c>
      <c r="B16" s="243" t="s">
        <v>291</v>
      </c>
      <c r="C16" s="244"/>
      <c r="D16" s="603"/>
      <c r="E16" s="604"/>
      <c r="F16" s="605"/>
      <c r="G16" s="588"/>
      <c r="H16" s="589"/>
      <c r="I16" s="589"/>
      <c r="J16" s="589"/>
      <c r="K16" s="589"/>
      <c r="L16" s="589"/>
      <c r="M16" s="589"/>
      <c r="N16" s="590"/>
      <c r="O16" s="607"/>
      <c r="P16" s="507"/>
      <c r="Q16" s="509"/>
      <c r="R16" s="507"/>
      <c r="S16" s="509"/>
      <c r="T16" s="507"/>
      <c r="U16" s="508"/>
      <c r="V16" s="508"/>
      <c r="W16" s="508"/>
      <c r="X16" s="509"/>
      <c r="Y16" s="516"/>
      <c r="Z16" s="517"/>
      <c r="AA16" s="517"/>
      <c r="AB16" s="518"/>
      <c r="AC16" s="522"/>
      <c r="AD16" s="524"/>
    </row>
    <row r="17" spans="1:30" ht="23.25" customHeight="1" x14ac:dyDescent="0.25">
      <c r="A17" s="230">
        <v>14</v>
      </c>
      <c r="B17" s="243" t="s">
        <v>293</v>
      </c>
      <c r="C17" s="244"/>
      <c r="D17" s="555" t="s">
        <v>449</v>
      </c>
      <c r="E17" s="556"/>
      <c r="F17" s="557"/>
      <c r="G17" s="588"/>
      <c r="H17" s="589"/>
      <c r="I17" s="589"/>
      <c r="J17" s="589"/>
      <c r="K17" s="589"/>
      <c r="L17" s="589"/>
      <c r="M17" s="589"/>
      <c r="N17" s="590"/>
      <c r="O17" s="607"/>
      <c r="P17" s="507"/>
      <c r="Q17" s="509"/>
      <c r="R17" s="507"/>
      <c r="S17" s="509"/>
      <c r="T17" s="507"/>
      <c r="U17" s="508"/>
      <c r="V17" s="508"/>
      <c r="W17" s="508"/>
      <c r="X17" s="509"/>
      <c r="Y17" s="516"/>
      <c r="Z17" s="517"/>
      <c r="AA17" s="517"/>
      <c r="AB17" s="518"/>
      <c r="AC17" s="522"/>
      <c r="AD17" s="524"/>
    </row>
    <row r="18" spans="1:30" ht="23.25" customHeight="1" x14ac:dyDescent="0.25">
      <c r="A18" s="230">
        <v>15</v>
      </c>
      <c r="B18" s="243" t="s">
        <v>295</v>
      </c>
      <c r="C18" s="244"/>
      <c r="D18" s="588"/>
      <c r="E18" s="589"/>
      <c r="F18" s="590"/>
      <c r="G18" s="570"/>
      <c r="H18" s="571"/>
      <c r="I18" s="571"/>
      <c r="J18" s="571"/>
      <c r="K18" s="571"/>
      <c r="L18" s="571"/>
      <c r="M18" s="571"/>
      <c r="N18" s="572"/>
      <c r="O18" s="607"/>
      <c r="P18" s="507"/>
      <c r="Q18" s="509"/>
      <c r="R18" s="507"/>
      <c r="S18" s="509"/>
      <c r="T18" s="507"/>
      <c r="U18" s="508"/>
      <c r="V18" s="508"/>
      <c r="W18" s="508"/>
      <c r="X18" s="509"/>
      <c r="Y18" s="516"/>
      <c r="Z18" s="517"/>
      <c r="AA18" s="517"/>
      <c r="AB18" s="518"/>
      <c r="AC18" s="522"/>
      <c r="AD18" s="524"/>
    </row>
    <row r="19" spans="1:30" ht="23.25" customHeight="1" x14ac:dyDescent="0.25">
      <c r="A19" s="230">
        <v>16</v>
      </c>
      <c r="B19" s="243" t="s">
        <v>297</v>
      </c>
      <c r="C19" s="244"/>
      <c r="D19" s="588"/>
      <c r="E19" s="589"/>
      <c r="F19" s="590"/>
      <c r="G19" s="483" t="s">
        <v>450</v>
      </c>
      <c r="H19" s="484"/>
      <c r="I19" s="484"/>
      <c r="J19" s="484"/>
      <c r="K19" s="484"/>
      <c r="L19" s="484"/>
      <c r="M19" s="484"/>
      <c r="N19" s="485"/>
      <c r="O19" s="607"/>
      <c r="P19" s="507"/>
      <c r="Q19" s="509"/>
      <c r="R19" s="507"/>
      <c r="S19" s="509"/>
      <c r="T19" s="507"/>
      <c r="U19" s="508"/>
      <c r="V19" s="508"/>
      <c r="W19" s="508"/>
      <c r="X19" s="509"/>
      <c r="Y19" s="516"/>
      <c r="Z19" s="517"/>
      <c r="AA19" s="517"/>
      <c r="AB19" s="518"/>
      <c r="AC19" s="522"/>
      <c r="AD19" s="524"/>
    </row>
    <row r="20" spans="1:30" ht="23.25" customHeight="1" x14ac:dyDescent="0.25">
      <c r="A20" s="230">
        <v>17</v>
      </c>
      <c r="B20" s="243" t="s">
        <v>299</v>
      </c>
      <c r="C20" s="244"/>
      <c r="D20" s="588"/>
      <c r="E20" s="589"/>
      <c r="F20" s="590"/>
      <c r="G20" s="483" t="s">
        <v>446</v>
      </c>
      <c r="H20" s="484"/>
      <c r="I20" s="484"/>
      <c r="J20" s="484"/>
      <c r="K20" s="484"/>
      <c r="L20" s="484"/>
      <c r="M20" s="484"/>
      <c r="N20" s="485"/>
      <c r="O20" s="607"/>
      <c r="P20" s="507"/>
      <c r="Q20" s="509"/>
      <c r="R20" s="507"/>
      <c r="S20" s="509"/>
      <c r="T20" s="534"/>
      <c r="U20" s="535"/>
      <c r="V20" s="535"/>
      <c r="W20" s="535"/>
      <c r="X20" s="536"/>
      <c r="Y20" s="537"/>
      <c r="Z20" s="538"/>
      <c r="AA20" s="538"/>
      <c r="AB20" s="539"/>
      <c r="AC20" s="500"/>
      <c r="AD20" s="502"/>
    </row>
    <row r="21" spans="1:30" ht="23.25" customHeight="1" thickBot="1" x14ac:dyDescent="0.3">
      <c r="A21" s="231">
        <v>18</v>
      </c>
      <c r="B21" s="245" t="s">
        <v>301</v>
      </c>
      <c r="C21" s="246"/>
      <c r="D21" s="558"/>
      <c r="E21" s="559"/>
      <c r="F21" s="560"/>
      <c r="G21" s="635" t="s">
        <v>439</v>
      </c>
      <c r="H21" s="636"/>
      <c r="I21" s="636"/>
      <c r="J21" s="636"/>
      <c r="K21" s="636"/>
      <c r="L21" s="636"/>
      <c r="M21" s="636"/>
      <c r="N21" s="637"/>
      <c r="O21" s="608"/>
      <c r="P21" s="510"/>
      <c r="Q21" s="512"/>
      <c r="R21" s="510"/>
      <c r="S21" s="512"/>
      <c r="T21" s="426" t="s">
        <v>443</v>
      </c>
      <c r="U21" s="638" t="s">
        <v>444</v>
      </c>
      <c r="V21" s="639"/>
      <c r="W21" s="639"/>
      <c r="X21" s="640"/>
      <c r="Y21" s="638" t="s">
        <v>445</v>
      </c>
      <c r="Z21" s="639"/>
      <c r="AA21" s="639"/>
      <c r="AB21" s="639"/>
      <c r="AC21" s="639"/>
      <c r="AD21" s="641"/>
    </row>
    <row r="22" spans="1:30" ht="23.25" customHeight="1" x14ac:dyDescent="0.25">
      <c r="A22" s="229">
        <v>19</v>
      </c>
      <c r="B22" s="241" t="s">
        <v>303</v>
      </c>
      <c r="C22" s="242"/>
      <c r="D22" s="620" t="s">
        <v>411</v>
      </c>
      <c r="E22" s="621"/>
      <c r="F22" s="622"/>
      <c r="G22" s="625" t="s">
        <v>451</v>
      </c>
      <c r="H22" s="626"/>
      <c r="I22" s="626"/>
      <c r="J22" s="626"/>
      <c r="K22" s="626"/>
      <c r="L22" s="626"/>
      <c r="M22" s="626"/>
      <c r="N22" s="626"/>
      <c r="O22" s="626"/>
      <c r="P22" s="626"/>
      <c r="Q22" s="626"/>
      <c r="R22" s="626"/>
      <c r="S22" s="627"/>
      <c r="T22" s="543" t="s">
        <v>452</v>
      </c>
      <c r="U22" s="544"/>
      <c r="V22" s="544"/>
      <c r="W22" s="545"/>
      <c r="X22" s="546" t="s">
        <v>453</v>
      </c>
      <c r="Y22" s="547"/>
      <c r="Z22" s="547"/>
      <c r="AA22" s="547"/>
      <c r="AB22" s="547"/>
      <c r="AC22" s="548"/>
      <c r="AD22" s="633" t="s">
        <v>454</v>
      </c>
    </row>
    <row r="23" spans="1:30" ht="23.25" customHeight="1" x14ac:dyDescent="0.25">
      <c r="A23" s="230">
        <v>20</v>
      </c>
      <c r="B23" s="243" t="s">
        <v>305</v>
      </c>
      <c r="C23" s="244"/>
      <c r="D23" s="555" t="s">
        <v>455</v>
      </c>
      <c r="E23" s="556"/>
      <c r="F23" s="557"/>
      <c r="G23" s="613"/>
      <c r="H23" s="614"/>
      <c r="I23" s="614"/>
      <c r="J23" s="614"/>
      <c r="K23" s="614"/>
      <c r="L23" s="614"/>
      <c r="M23" s="614"/>
      <c r="N23" s="614"/>
      <c r="O23" s="614"/>
      <c r="P23" s="614"/>
      <c r="Q23" s="614"/>
      <c r="R23" s="614"/>
      <c r="S23" s="615"/>
      <c r="T23" s="534"/>
      <c r="U23" s="535"/>
      <c r="V23" s="535"/>
      <c r="W23" s="536"/>
      <c r="X23" s="537"/>
      <c r="Y23" s="538"/>
      <c r="Z23" s="538"/>
      <c r="AA23" s="538"/>
      <c r="AB23" s="538"/>
      <c r="AC23" s="539"/>
      <c r="AD23" s="634"/>
    </row>
    <row r="24" spans="1:30" ht="23.25" customHeight="1" x14ac:dyDescent="0.25">
      <c r="A24" s="230">
        <v>21</v>
      </c>
      <c r="B24" s="243" t="s">
        <v>307</v>
      </c>
      <c r="C24" s="244"/>
      <c r="D24" s="588"/>
      <c r="E24" s="589"/>
      <c r="F24" s="590"/>
      <c r="G24" s="483" t="s">
        <v>456</v>
      </c>
      <c r="H24" s="484"/>
      <c r="I24" s="484"/>
      <c r="J24" s="484"/>
      <c r="K24" s="484"/>
      <c r="L24" s="484"/>
      <c r="M24" s="484"/>
      <c r="N24" s="484"/>
      <c r="O24" s="484"/>
      <c r="P24" s="484"/>
      <c r="Q24" s="484"/>
      <c r="R24" s="484"/>
      <c r="S24" s="485"/>
      <c r="T24" s="504" t="s">
        <v>457</v>
      </c>
      <c r="U24" s="505"/>
      <c r="V24" s="506"/>
      <c r="W24" s="513" t="s">
        <v>458</v>
      </c>
      <c r="X24" s="514"/>
      <c r="Y24" s="514"/>
      <c r="Z24" s="514"/>
      <c r="AA24" s="515"/>
      <c r="AB24" s="497" t="s">
        <v>459</v>
      </c>
      <c r="AC24" s="498"/>
      <c r="AD24" s="499"/>
    </row>
    <row r="25" spans="1:30" ht="23.25" customHeight="1" x14ac:dyDescent="0.25">
      <c r="A25" s="230">
        <v>22</v>
      </c>
      <c r="B25" s="243" t="s">
        <v>310</v>
      </c>
      <c r="C25" s="244"/>
      <c r="D25" s="588"/>
      <c r="E25" s="589"/>
      <c r="F25" s="590"/>
      <c r="G25" s="483" t="s">
        <v>460</v>
      </c>
      <c r="H25" s="484"/>
      <c r="I25" s="484"/>
      <c r="J25" s="484"/>
      <c r="K25" s="484"/>
      <c r="L25" s="484"/>
      <c r="M25" s="484"/>
      <c r="N25" s="484"/>
      <c r="O25" s="484"/>
      <c r="P25" s="484"/>
      <c r="Q25" s="484"/>
      <c r="R25" s="484"/>
      <c r="S25" s="485"/>
      <c r="T25" s="507"/>
      <c r="U25" s="508"/>
      <c r="V25" s="509"/>
      <c r="W25" s="516"/>
      <c r="X25" s="517"/>
      <c r="Y25" s="517"/>
      <c r="Z25" s="517"/>
      <c r="AA25" s="518"/>
      <c r="AB25" s="522"/>
      <c r="AC25" s="523"/>
      <c r="AD25" s="524"/>
    </row>
    <row r="26" spans="1:30" ht="23.25" customHeight="1" x14ac:dyDescent="0.25">
      <c r="A26" s="230">
        <v>23</v>
      </c>
      <c r="B26" s="243" t="s">
        <v>312</v>
      </c>
      <c r="C26" s="244"/>
      <c r="D26" s="588"/>
      <c r="E26" s="589"/>
      <c r="F26" s="590"/>
      <c r="G26" s="483" t="s">
        <v>461</v>
      </c>
      <c r="H26" s="484"/>
      <c r="I26" s="484"/>
      <c r="J26" s="484"/>
      <c r="K26" s="484"/>
      <c r="L26" s="484"/>
      <c r="M26" s="484"/>
      <c r="N26" s="484"/>
      <c r="O26" s="484"/>
      <c r="P26" s="484"/>
      <c r="Q26" s="484"/>
      <c r="R26" s="484"/>
      <c r="S26" s="485"/>
      <c r="T26" s="507"/>
      <c r="U26" s="508"/>
      <c r="V26" s="509"/>
      <c r="W26" s="516"/>
      <c r="X26" s="517"/>
      <c r="Y26" s="517"/>
      <c r="Z26" s="517"/>
      <c r="AA26" s="518"/>
      <c r="AB26" s="522"/>
      <c r="AC26" s="523"/>
      <c r="AD26" s="524"/>
    </row>
    <row r="27" spans="1:30" ht="23.25" customHeight="1" thickBot="1" x14ac:dyDescent="0.3">
      <c r="A27" s="231">
        <v>24</v>
      </c>
      <c r="B27" s="245" t="s">
        <v>314</v>
      </c>
      <c r="C27" s="246"/>
      <c r="D27" s="558"/>
      <c r="E27" s="559"/>
      <c r="F27" s="560"/>
      <c r="G27" s="464" t="s">
        <v>462</v>
      </c>
      <c r="H27" s="465"/>
      <c r="I27" s="465"/>
      <c r="J27" s="465"/>
      <c r="K27" s="465"/>
      <c r="L27" s="465"/>
      <c r="M27" s="465"/>
      <c r="N27" s="465"/>
      <c r="O27" s="465"/>
      <c r="P27" s="465"/>
      <c r="Q27" s="465"/>
      <c r="R27" s="465"/>
      <c r="S27" s="466"/>
      <c r="T27" s="510"/>
      <c r="U27" s="511"/>
      <c r="V27" s="512"/>
      <c r="W27" s="519"/>
      <c r="X27" s="520"/>
      <c r="Y27" s="520"/>
      <c r="Z27" s="520"/>
      <c r="AA27" s="521"/>
      <c r="AB27" s="525"/>
      <c r="AC27" s="526"/>
      <c r="AD27" s="527"/>
    </row>
    <row r="28" spans="1:30" ht="23.25" customHeight="1" x14ac:dyDescent="0.25">
      <c r="A28" s="229">
        <v>25</v>
      </c>
      <c r="B28" s="241" t="s">
        <v>316</v>
      </c>
      <c r="C28" s="242"/>
      <c r="D28" s="620" t="s">
        <v>411</v>
      </c>
      <c r="E28" s="621"/>
      <c r="F28" s="622"/>
      <c r="G28" s="623" t="s">
        <v>463</v>
      </c>
      <c r="H28" s="625" t="s">
        <v>464</v>
      </c>
      <c r="I28" s="626"/>
      <c r="J28" s="626"/>
      <c r="K28" s="626"/>
      <c r="L28" s="626"/>
      <c r="M28" s="626"/>
      <c r="N28" s="626"/>
      <c r="O28" s="627"/>
      <c r="P28" s="543" t="s">
        <v>465</v>
      </c>
      <c r="Q28" s="544"/>
      <c r="R28" s="544"/>
      <c r="S28" s="545"/>
      <c r="T28" s="631" t="s">
        <v>466</v>
      </c>
      <c r="U28" s="546" t="s">
        <v>467</v>
      </c>
      <c r="V28" s="547"/>
      <c r="W28" s="547"/>
      <c r="X28" s="548"/>
      <c r="Y28" s="546" t="s">
        <v>468</v>
      </c>
      <c r="Z28" s="547"/>
      <c r="AA28" s="547"/>
      <c r="AB28" s="547"/>
      <c r="AC28" s="547"/>
      <c r="AD28" s="552"/>
    </row>
    <row r="29" spans="1:30" ht="23.25" customHeight="1" thickBot="1" x14ac:dyDescent="0.3">
      <c r="A29" s="231">
        <v>26</v>
      </c>
      <c r="B29" s="245" t="s">
        <v>318</v>
      </c>
      <c r="C29" s="246"/>
      <c r="D29" s="464" t="s">
        <v>469</v>
      </c>
      <c r="E29" s="465"/>
      <c r="F29" s="466"/>
      <c r="G29" s="624"/>
      <c r="H29" s="628"/>
      <c r="I29" s="629"/>
      <c r="J29" s="629"/>
      <c r="K29" s="629"/>
      <c r="L29" s="629"/>
      <c r="M29" s="629"/>
      <c r="N29" s="629"/>
      <c r="O29" s="630"/>
      <c r="P29" s="510"/>
      <c r="Q29" s="511"/>
      <c r="R29" s="511"/>
      <c r="S29" s="512"/>
      <c r="T29" s="632"/>
      <c r="U29" s="519"/>
      <c r="V29" s="520"/>
      <c r="W29" s="520"/>
      <c r="X29" s="521"/>
      <c r="Y29" s="519"/>
      <c r="Z29" s="520"/>
      <c r="AA29" s="520"/>
      <c r="AB29" s="520"/>
      <c r="AC29" s="520"/>
      <c r="AD29" s="554"/>
    </row>
    <row r="30" spans="1:30" ht="23.25" customHeight="1" x14ac:dyDescent="0.25">
      <c r="A30" s="229">
        <v>27</v>
      </c>
      <c r="B30" s="241" t="s">
        <v>320</v>
      </c>
      <c r="C30" s="242"/>
      <c r="D30" s="597" t="s">
        <v>411</v>
      </c>
      <c r="E30" s="598"/>
      <c r="F30" s="599"/>
      <c r="G30" s="564" t="s">
        <v>470</v>
      </c>
      <c r="H30" s="565"/>
      <c r="I30" s="565"/>
      <c r="J30" s="565"/>
      <c r="K30" s="565"/>
      <c r="L30" s="565"/>
      <c r="M30" s="565"/>
      <c r="N30" s="565"/>
      <c r="O30" s="565"/>
      <c r="P30" s="565"/>
      <c r="Q30" s="565"/>
      <c r="R30" s="566"/>
      <c r="S30" s="606" t="s">
        <v>471</v>
      </c>
      <c r="T30" s="540" t="s">
        <v>472</v>
      </c>
      <c r="U30" s="541"/>
      <c r="V30" s="541"/>
      <c r="W30" s="542"/>
      <c r="X30" s="419" t="s">
        <v>473</v>
      </c>
      <c r="Y30" s="576" t="s">
        <v>474</v>
      </c>
      <c r="Z30" s="577"/>
      <c r="AA30" s="577"/>
      <c r="AB30" s="577"/>
      <c r="AC30" s="577"/>
      <c r="AD30" s="609"/>
    </row>
    <row r="31" spans="1:30" ht="23.25" customHeight="1" x14ac:dyDescent="0.25">
      <c r="A31" s="230">
        <v>28</v>
      </c>
      <c r="B31" s="243" t="s">
        <v>322</v>
      </c>
      <c r="C31" s="244"/>
      <c r="D31" s="600"/>
      <c r="E31" s="601"/>
      <c r="F31" s="602"/>
      <c r="G31" s="483" t="s">
        <v>475</v>
      </c>
      <c r="H31" s="484"/>
      <c r="I31" s="484"/>
      <c r="J31" s="484"/>
      <c r="K31" s="484"/>
      <c r="L31" s="484"/>
      <c r="M31" s="484"/>
      <c r="N31" s="484"/>
      <c r="O31" s="484"/>
      <c r="P31" s="484"/>
      <c r="Q31" s="484"/>
      <c r="R31" s="485"/>
      <c r="S31" s="607"/>
      <c r="T31" s="492" t="s">
        <v>447</v>
      </c>
      <c r="U31" s="503"/>
      <c r="V31" s="503"/>
      <c r="W31" s="503"/>
      <c r="X31" s="493"/>
      <c r="Y31" s="528" t="s">
        <v>448</v>
      </c>
      <c r="Z31" s="529"/>
      <c r="AA31" s="529"/>
      <c r="AB31" s="530"/>
      <c r="AC31" s="531" t="s">
        <v>424</v>
      </c>
      <c r="AD31" s="533"/>
    </row>
    <row r="32" spans="1:30" ht="23.25" customHeight="1" x14ac:dyDescent="0.25">
      <c r="A32" s="230">
        <v>29</v>
      </c>
      <c r="B32" s="243" t="s">
        <v>324</v>
      </c>
      <c r="C32" s="244"/>
      <c r="D32" s="603"/>
      <c r="E32" s="604"/>
      <c r="F32" s="605"/>
      <c r="G32" s="610" t="s">
        <v>470</v>
      </c>
      <c r="H32" s="611"/>
      <c r="I32" s="611"/>
      <c r="J32" s="611"/>
      <c r="K32" s="611"/>
      <c r="L32" s="611"/>
      <c r="M32" s="611"/>
      <c r="N32" s="611"/>
      <c r="O32" s="611"/>
      <c r="P32" s="611"/>
      <c r="Q32" s="611"/>
      <c r="R32" s="612"/>
      <c r="S32" s="607"/>
      <c r="T32" s="504" t="s">
        <v>472</v>
      </c>
      <c r="U32" s="505"/>
      <c r="V32" s="505"/>
      <c r="W32" s="506"/>
      <c r="X32" s="616" t="s">
        <v>473</v>
      </c>
      <c r="Y32" s="513" t="s">
        <v>474</v>
      </c>
      <c r="Z32" s="514"/>
      <c r="AA32" s="514"/>
      <c r="AB32" s="514"/>
      <c r="AC32" s="514"/>
      <c r="AD32" s="618"/>
    </row>
    <row r="33" spans="1:30" ht="23.25" customHeight="1" x14ac:dyDescent="0.25">
      <c r="A33" s="230">
        <v>30</v>
      </c>
      <c r="B33" s="243" t="s">
        <v>326</v>
      </c>
      <c r="C33" s="244"/>
      <c r="D33" s="555" t="s">
        <v>449</v>
      </c>
      <c r="E33" s="556"/>
      <c r="F33" s="557"/>
      <c r="G33" s="613"/>
      <c r="H33" s="614"/>
      <c r="I33" s="614"/>
      <c r="J33" s="614"/>
      <c r="K33" s="614"/>
      <c r="L33" s="614"/>
      <c r="M33" s="614"/>
      <c r="N33" s="614"/>
      <c r="O33" s="614"/>
      <c r="P33" s="614"/>
      <c r="Q33" s="614"/>
      <c r="R33" s="615"/>
      <c r="S33" s="607"/>
      <c r="T33" s="534"/>
      <c r="U33" s="535"/>
      <c r="V33" s="535"/>
      <c r="W33" s="536"/>
      <c r="X33" s="617"/>
      <c r="Y33" s="537"/>
      <c r="Z33" s="538"/>
      <c r="AA33" s="538"/>
      <c r="AB33" s="538"/>
      <c r="AC33" s="538"/>
      <c r="AD33" s="619"/>
    </row>
    <row r="34" spans="1:30" ht="23.25" customHeight="1" x14ac:dyDescent="0.25">
      <c r="A34" s="230">
        <v>31</v>
      </c>
      <c r="B34" s="243" t="s">
        <v>328</v>
      </c>
      <c r="C34" s="244"/>
      <c r="D34" s="588"/>
      <c r="E34" s="589"/>
      <c r="F34" s="590"/>
      <c r="G34" s="483" t="s">
        <v>475</v>
      </c>
      <c r="H34" s="484"/>
      <c r="I34" s="484"/>
      <c r="J34" s="484"/>
      <c r="K34" s="484"/>
      <c r="L34" s="484"/>
      <c r="M34" s="484"/>
      <c r="N34" s="484"/>
      <c r="O34" s="484"/>
      <c r="P34" s="484"/>
      <c r="Q34" s="484"/>
      <c r="R34" s="485"/>
      <c r="S34" s="607"/>
      <c r="T34" s="504" t="s">
        <v>447</v>
      </c>
      <c r="U34" s="505"/>
      <c r="V34" s="505"/>
      <c r="W34" s="505"/>
      <c r="X34" s="506"/>
      <c r="Y34" s="513" t="s">
        <v>448</v>
      </c>
      <c r="Z34" s="514"/>
      <c r="AA34" s="514"/>
      <c r="AB34" s="515"/>
      <c r="AC34" s="497" t="s">
        <v>424</v>
      </c>
      <c r="AD34" s="499"/>
    </row>
    <row r="35" spans="1:30" ht="23.25" customHeight="1" x14ac:dyDescent="0.25">
      <c r="A35" s="230">
        <v>32</v>
      </c>
      <c r="B35" s="243" t="s">
        <v>330</v>
      </c>
      <c r="C35" s="244"/>
      <c r="D35" s="588"/>
      <c r="E35" s="589"/>
      <c r="F35" s="590"/>
      <c r="G35" s="483" t="s">
        <v>476</v>
      </c>
      <c r="H35" s="484"/>
      <c r="I35" s="484"/>
      <c r="J35" s="484"/>
      <c r="K35" s="484"/>
      <c r="L35" s="484"/>
      <c r="M35" s="484"/>
      <c r="N35" s="484"/>
      <c r="O35" s="484"/>
      <c r="P35" s="484"/>
      <c r="Q35" s="484"/>
      <c r="R35" s="485"/>
      <c r="S35" s="607"/>
      <c r="T35" s="507"/>
      <c r="U35" s="508"/>
      <c r="V35" s="508"/>
      <c r="W35" s="508"/>
      <c r="X35" s="509"/>
      <c r="Y35" s="516"/>
      <c r="Z35" s="517"/>
      <c r="AA35" s="517"/>
      <c r="AB35" s="518"/>
      <c r="AC35" s="522"/>
      <c r="AD35" s="524"/>
    </row>
    <row r="36" spans="1:30" ht="23.25" customHeight="1" thickBot="1" x14ac:dyDescent="0.3">
      <c r="A36" s="232">
        <v>33</v>
      </c>
      <c r="B36" s="245" t="s">
        <v>332</v>
      </c>
      <c r="C36" s="246"/>
      <c r="D36" s="558"/>
      <c r="E36" s="559"/>
      <c r="F36" s="560"/>
      <c r="G36" s="464" t="s">
        <v>477</v>
      </c>
      <c r="H36" s="465"/>
      <c r="I36" s="465"/>
      <c r="J36" s="465"/>
      <c r="K36" s="465"/>
      <c r="L36" s="465"/>
      <c r="M36" s="465"/>
      <c r="N36" s="465"/>
      <c r="O36" s="465"/>
      <c r="P36" s="465"/>
      <c r="Q36" s="465"/>
      <c r="R36" s="466"/>
      <c r="S36" s="608"/>
      <c r="T36" s="510"/>
      <c r="U36" s="511"/>
      <c r="V36" s="511"/>
      <c r="W36" s="511"/>
      <c r="X36" s="512"/>
      <c r="Y36" s="519"/>
      <c r="Z36" s="520"/>
      <c r="AA36" s="520"/>
      <c r="AB36" s="521"/>
      <c r="AC36" s="525"/>
      <c r="AD36" s="527"/>
    </row>
    <row r="37" spans="1:30" ht="23.25" customHeight="1" x14ac:dyDescent="0.25">
      <c r="A37" s="233">
        <v>34</v>
      </c>
      <c r="B37" s="241" t="s">
        <v>334</v>
      </c>
      <c r="C37" s="247"/>
      <c r="D37" s="567" t="s">
        <v>449</v>
      </c>
      <c r="E37" s="568"/>
      <c r="F37" s="569"/>
      <c r="G37" s="427"/>
      <c r="H37" s="428"/>
      <c r="I37" s="428"/>
      <c r="J37" s="428"/>
      <c r="K37" s="428"/>
      <c r="L37" s="428"/>
      <c r="M37" s="564" t="s">
        <v>478</v>
      </c>
      <c r="N37" s="565"/>
      <c r="O37" s="565"/>
      <c r="P37" s="565"/>
      <c r="Q37" s="565"/>
      <c r="R37" s="565"/>
      <c r="S37" s="591"/>
      <c r="T37" s="592" t="s">
        <v>443</v>
      </c>
      <c r="U37" s="546" t="s">
        <v>444</v>
      </c>
      <c r="V37" s="547"/>
      <c r="W37" s="547"/>
      <c r="X37" s="548"/>
      <c r="Y37" s="546" t="s">
        <v>445</v>
      </c>
      <c r="Z37" s="547"/>
      <c r="AA37" s="547"/>
      <c r="AB37" s="547"/>
      <c r="AC37" s="547"/>
      <c r="AD37" s="548"/>
    </row>
    <row r="38" spans="1:30" ht="23.25" customHeight="1" x14ac:dyDescent="0.25">
      <c r="A38" s="234">
        <v>35</v>
      </c>
      <c r="B38" s="243" t="s">
        <v>337</v>
      </c>
      <c r="C38" s="248"/>
      <c r="D38" s="588"/>
      <c r="E38" s="589"/>
      <c r="F38" s="590"/>
      <c r="G38" s="429"/>
      <c r="H38" s="429"/>
      <c r="I38" s="429"/>
      <c r="J38" s="429"/>
      <c r="K38" s="429"/>
      <c r="L38" s="429"/>
      <c r="M38" s="561" t="s">
        <v>479</v>
      </c>
      <c r="N38" s="562"/>
      <c r="O38" s="562"/>
      <c r="P38" s="562"/>
      <c r="Q38" s="562"/>
      <c r="R38" s="562"/>
      <c r="S38" s="594"/>
      <c r="T38" s="593"/>
      <c r="U38" s="537"/>
      <c r="V38" s="538"/>
      <c r="W38" s="538"/>
      <c r="X38" s="539"/>
      <c r="Y38" s="537"/>
      <c r="Z38" s="538"/>
      <c r="AA38" s="538"/>
      <c r="AB38" s="538"/>
      <c r="AC38" s="538"/>
      <c r="AD38" s="539"/>
    </row>
    <row r="39" spans="1:30" ht="23.25" customHeight="1" x14ac:dyDescent="0.25">
      <c r="A39" s="234">
        <v>36</v>
      </c>
      <c r="B39" s="243" t="s">
        <v>339</v>
      </c>
      <c r="C39" s="248"/>
      <c r="D39" s="588"/>
      <c r="E39" s="589"/>
      <c r="F39" s="590"/>
      <c r="G39" s="429"/>
      <c r="H39" s="429"/>
      <c r="I39" s="429"/>
      <c r="J39" s="429"/>
      <c r="K39" s="429"/>
      <c r="L39" s="429"/>
      <c r="M39" s="486" t="s">
        <v>480</v>
      </c>
      <c r="N39" s="487"/>
      <c r="O39" s="487"/>
      <c r="P39" s="487"/>
      <c r="Q39" s="487"/>
      <c r="R39" s="487"/>
      <c r="S39" s="579"/>
      <c r="T39" s="581" t="s">
        <v>435</v>
      </c>
      <c r="U39" s="505"/>
      <c r="V39" s="506"/>
      <c r="W39" s="513" t="s">
        <v>436</v>
      </c>
      <c r="X39" s="514"/>
      <c r="Y39" s="514"/>
      <c r="Z39" s="514"/>
      <c r="AA39" s="515"/>
      <c r="AB39" s="497" t="s">
        <v>437</v>
      </c>
      <c r="AC39" s="498"/>
      <c r="AD39" s="584"/>
    </row>
    <row r="40" spans="1:30" ht="23.25" customHeight="1" x14ac:dyDescent="0.25">
      <c r="A40" s="234">
        <v>37</v>
      </c>
      <c r="B40" s="243" t="s">
        <v>342</v>
      </c>
      <c r="C40" s="248"/>
      <c r="D40" s="570"/>
      <c r="E40" s="571"/>
      <c r="F40" s="572"/>
      <c r="G40" s="429"/>
      <c r="H40" s="429"/>
      <c r="I40" s="429"/>
      <c r="J40" s="429"/>
      <c r="K40" s="429"/>
      <c r="L40" s="429"/>
      <c r="M40" s="486" t="s">
        <v>480</v>
      </c>
      <c r="N40" s="487"/>
      <c r="O40" s="487"/>
      <c r="P40" s="487"/>
      <c r="Q40" s="487"/>
      <c r="R40" s="487"/>
      <c r="S40" s="579"/>
      <c r="T40" s="595"/>
      <c r="U40" s="535"/>
      <c r="V40" s="536"/>
      <c r="W40" s="537"/>
      <c r="X40" s="538"/>
      <c r="Y40" s="538"/>
      <c r="Z40" s="538"/>
      <c r="AA40" s="539"/>
      <c r="AB40" s="500"/>
      <c r="AC40" s="501"/>
      <c r="AD40" s="596"/>
    </row>
    <row r="41" spans="1:30" ht="23.25" customHeight="1" x14ac:dyDescent="0.25">
      <c r="A41" s="234">
        <v>38</v>
      </c>
      <c r="B41" s="243" t="s">
        <v>344</v>
      </c>
      <c r="C41" s="248"/>
      <c r="D41" s="429"/>
      <c r="E41" s="429"/>
      <c r="F41" s="423" t="s">
        <v>481</v>
      </c>
      <c r="G41" s="429"/>
      <c r="H41" s="429"/>
      <c r="I41" s="429"/>
      <c r="J41" s="429"/>
      <c r="K41" s="429"/>
      <c r="L41" s="429"/>
      <c r="M41" s="429"/>
      <c r="N41" s="429"/>
      <c r="O41" s="429"/>
      <c r="P41" s="483" t="s">
        <v>481</v>
      </c>
      <c r="Q41" s="484"/>
      <c r="R41" s="484"/>
      <c r="S41" s="580"/>
      <c r="T41" s="581" t="s">
        <v>447</v>
      </c>
      <c r="U41" s="505"/>
      <c r="V41" s="505"/>
      <c r="W41" s="505"/>
      <c r="X41" s="506"/>
      <c r="Y41" s="513" t="s">
        <v>448</v>
      </c>
      <c r="Z41" s="514"/>
      <c r="AA41" s="514"/>
      <c r="AB41" s="515"/>
      <c r="AC41" s="497" t="s">
        <v>424</v>
      </c>
      <c r="AD41" s="584"/>
    </row>
    <row r="42" spans="1:30" ht="23.25" customHeight="1" x14ac:dyDescent="0.25">
      <c r="A42" s="234">
        <v>39</v>
      </c>
      <c r="B42" s="243" t="s">
        <v>347</v>
      </c>
      <c r="C42" s="248"/>
      <c r="D42" s="483" t="s">
        <v>449</v>
      </c>
      <c r="E42" s="484"/>
      <c r="F42" s="485"/>
      <c r="G42" s="429"/>
      <c r="H42" s="429"/>
      <c r="I42" s="429"/>
      <c r="J42" s="429"/>
      <c r="K42" s="429"/>
      <c r="L42" s="429"/>
      <c r="M42" s="486" t="s">
        <v>480</v>
      </c>
      <c r="N42" s="487"/>
      <c r="O42" s="487"/>
      <c r="P42" s="487"/>
      <c r="Q42" s="487"/>
      <c r="R42" s="487"/>
      <c r="S42" s="579"/>
      <c r="T42" s="582"/>
      <c r="U42" s="508"/>
      <c r="V42" s="508"/>
      <c r="W42" s="508"/>
      <c r="X42" s="509"/>
      <c r="Y42" s="516"/>
      <c r="Z42" s="517"/>
      <c r="AA42" s="517"/>
      <c r="AB42" s="518"/>
      <c r="AC42" s="522"/>
      <c r="AD42" s="585"/>
    </row>
    <row r="43" spans="1:30" ht="23.25" customHeight="1" thickBot="1" x14ac:dyDescent="0.3">
      <c r="A43" s="235">
        <v>40</v>
      </c>
      <c r="B43" s="249" t="s">
        <v>349</v>
      </c>
      <c r="C43" s="250"/>
      <c r="D43" s="430"/>
      <c r="E43" s="430"/>
      <c r="F43" s="432" t="s">
        <v>481</v>
      </c>
      <c r="G43" s="430"/>
      <c r="H43" s="430"/>
      <c r="I43" s="430"/>
      <c r="J43" s="430"/>
      <c r="K43" s="430"/>
      <c r="L43" s="430"/>
      <c r="M43" s="430"/>
      <c r="N43" s="430"/>
      <c r="O43" s="430"/>
      <c r="P43" s="464" t="s">
        <v>481</v>
      </c>
      <c r="Q43" s="465"/>
      <c r="R43" s="465"/>
      <c r="S43" s="587"/>
      <c r="T43" s="583"/>
      <c r="U43" s="511"/>
      <c r="V43" s="511"/>
      <c r="W43" s="511"/>
      <c r="X43" s="512"/>
      <c r="Y43" s="519"/>
      <c r="Z43" s="520"/>
      <c r="AA43" s="520"/>
      <c r="AB43" s="521"/>
      <c r="AC43" s="525"/>
      <c r="AD43" s="586"/>
    </row>
    <row r="44" spans="1:30" ht="23.25" customHeight="1" x14ac:dyDescent="0.25">
      <c r="A44" s="233">
        <v>41</v>
      </c>
      <c r="B44" s="241" t="s">
        <v>351</v>
      </c>
      <c r="C44" s="247"/>
      <c r="D44" s="473" t="s">
        <v>418</v>
      </c>
      <c r="E44" s="474"/>
      <c r="F44" s="475"/>
      <c r="G44" s="427"/>
      <c r="H44" s="428"/>
      <c r="I44" s="428"/>
      <c r="J44" s="428"/>
      <c r="K44" s="428"/>
      <c r="L44" s="428"/>
      <c r="M44" s="473" t="s">
        <v>482</v>
      </c>
      <c r="N44" s="474"/>
      <c r="O44" s="474"/>
      <c r="P44" s="474"/>
      <c r="Q44" s="474"/>
      <c r="R44" s="474"/>
      <c r="S44" s="475"/>
      <c r="T44" s="543" t="s">
        <v>422</v>
      </c>
      <c r="U44" s="544"/>
      <c r="V44" s="544"/>
      <c r="W44" s="544"/>
      <c r="X44" s="544"/>
      <c r="Y44" s="545"/>
      <c r="Z44" s="546" t="s">
        <v>423</v>
      </c>
      <c r="AA44" s="547"/>
      <c r="AB44" s="548"/>
      <c r="AC44" s="549" t="s">
        <v>424</v>
      </c>
      <c r="AD44" s="551"/>
    </row>
    <row r="45" spans="1:30" ht="23.25" customHeight="1" thickBot="1" x14ac:dyDescent="0.3">
      <c r="A45" s="235">
        <v>42</v>
      </c>
      <c r="B45" s="245" t="s">
        <v>101</v>
      </c>
      <c r="C45" s="251"/>
      <c r="D45" s="431"/>
      <c r="E45" s="431"/>
      <c r="F45" s="421" t="s">
        <v>481</v>
      </c>
      <c r="G45" s="431"/>
      <c r="H45" s="431"/>
      <c r="I45" s="431"/>
      <c r="J45" s="431"/>
      <c r="K45" s="431"/>
      <c r="L45" s="431"/>
      <c r="M45" s="431"/>
      <c r="N45" s="431"/>
      <c r="O45" s="431"/>
      <c r="P45" s="464" t="s">
        <v>481</v>
      </c>
      <c r="Q45" s="465"/>
      <c r="R45" s="465"/>
      <c r="S45" s="466"/>
      <c r="T45" s="510"/>
      <c r="U45" s="511"/>
      <c r="V45" s="511"/>
      <c r="W45" s="511"/>
      <c r="X45" s="511"/>
      <c r="Y45" s="512"/>
      <c r="Z45" s="519"/>
      <c r="AA45" s="520"/>
      <c r="AB45" s="521"/>
      <c r="AC45" s="525"/>
      <c r="AD45" s="527"/>
    </row>
    <row r="46" spans="1:30" ht="23.25" customHeight="1" x14ac:dyDescent="0.25">
      <c r="A46" s="233">
        <v>43</v>
      </c>
      <c r="B46" s="241" t="s">
        <v>212</v>
      </c>
      <c r="C46" s="247"/>
      <c r="D46" s="473" t="s">
        <v>438</v>
      </c>
      <c r="E46" s="474"/>
      <c r="F46" s="475"/>
      <c r="G46" s="427"/>
      <c r="H46" s="428"/>
      <c r="I46" s="428"/>
      <c r="J46" s="428"/>
      <c r="K46" s="428"/>
      <c r="L46" s="428"/>
      <c r="M46" s="473" t="s">
        <v>483</v>
      </c>
      <c r="N46" s="474"/>
      <c r="O46" s="474"/>
      <c r="P46" s="474"/>
      <c r="Q46" s="474"/>
      <c r="R46" s="474"/>
      <c r="S46" s="475"/>
      <c r="T46" s="543" t="s">
        <v>435</v>
      </c>
      <c r="U46" s="544"/>
      <c r="V46" s="545"/>
      <c r="W46" s="546" t="s">
        <v>436</v>
      </c>
      <c r="X46" s="547"/>
      <c r="Y46" s="547"/>
      <c r="Z46" s="547"/>
      <c r="AA46" s="548"/>
      <c r="AB46" s="549" t="s">
        <v>437</v>
      </c>
      <c r="AC46" s="550"/>
      <c r="AD46" s="551"/>
    </row>
    <row r="47" spans="1:30" ht="23.25" customHeight="1" x14ac:dyDescent="0.25">
      <c r="A47" s="234">
        <v>44</v>
      </c>
      <c r="B47" s="243" t="s">
        <v>356</v>
      </c>
      <c r="C47" s="248"/>
      <c r="D47" s="429"/>
      <c r="E47" s="429"/>
      <c r="F47" s="423" t="s">
        <v>481</v>
      </c>
      <c r="G47" s="429"/>
      <c r="H47" s="429"/>
      <c r="I47" s="429"/>
      <c r="J47" s="429"/>
      <c r="K47" s="429"/>
      <c r="L47" s="429"/>
      <c r="M47" s="429"/>
      <c r="N47" s="429"/>
      <c r="O47" s="429"/>
      <c r="P47" s="483" t="s">
        <v>481</v>
      </c>
      <c r="Q47" s="484"/>
      <c r="R47" s="484"/>
      <c r="S47" s="485"/>
      <c r="T47" s="507"/>
      <c r="U47" s="508"/>
      <c r="V47" s="509"/>
      <c r="W47" s="516"/>
      <c r="X47" s="517"/>
      <c r="Y47" s="517"/>
      <c r="Z47" s="517"/>
      <c r="AA47" s="518"/>
      <c r="AB47" s="522"/>
      <c r="AC47" s="523"/>
      <c r="AD47" s="524"/>
    </row>
    <row r="48" spans="1:30" ht="23.25" customHeight="1" x14ac:dyDescent="0.25">
      <c r="A48" s="234">
        <v>45</v>
      </c>
      <c r="B48" s="243" t="s">
        <v>358</v>
      </c>
      <c r="C48" s="248"/>
      <c r="D48" s="429"/>
      <c r="E48" s="429"/>
      <c r="F48" s="423" t="s">
        <v>481</v>
      </c>
      <c r="G48" s="429"/>
      <c r="H48" s="429"/>
      <c r="I48" s="429"/>
      <c r="J48" s="429"/>
      <c r="K48" s="429"/>
      <c r="L48" s="429"/>
      <c r="M48" s="429"/>
      <c r="N48" s="429"/>
      <c r="O48" s="429"/>
      <c r="P48" s="483" t="s">
        <v>481</v>
      </c>
      <c r="Q48" s="484"/>
      <c r="R48" s="484"/>
      <c r="S48" s="485"/>
      <c r="T48" s="507"/>
      <c r="U48" s="508"/>
      <c r="V48" s="509"/>
      <c r="W48" s="516"/>
      <c r="X48" s="517"/>
      <c r="Y48" s="517"/>
      <c r="Z48" s="517"/>
      <c r="AA48" s="518"/>
      <c r="AB48" s="522"/>
      <c r="AC48" s="523"/>
      <c r="AD48" s="524"/>
    </row>
    <row r="49" spans="1:30" ht="23.25" customHeight="1" thickBot="1" x14ac:dyDescent="0.3">
      <c r="A49" s="236">
        <v>46</v>
      </c>
      <c r="B49" s="245" t="s">
        <v>360</v>
      </c>
      <c r="C49" s="251"/>
      <c r="D49" s="431"/>
      <c r="E49" s="431"/>
      <c r="F49" s="421" t="s">
        <v>481</v>
      </c>
      <c r="G49" s="431"/>
      <c r="H49" s="431"/>
      <c r="I49" s="431"/>
      <c r="J49" s="431"/>
      <c r="K49" s="431"/>
      <c r="L49" s="431"/>
      <c r="M49" s="431"/>
      <c r="N49" s="431"/>
      <c r="O49" s="431"/>
      <c r="P49" s="464" t="s">
        <v>481</v>
      </c>
      <c r="Q49" s="465"/>
      <c r="R49" s="465"/>
      <c r="S49" s="466"/>
      <c r="T49" s="510"/>
      <c r="U49" s="511"/>
      <c r="V49" s="512"/>
      <c r="W49" s="519"/>
      <c r="X49" s="520"/>
      <c r="Y49" s="520"/>
      <c r="Z49" s="520"/>
      <c r="AA49" s="521"/>
      <c r="AB49" s="525"/>
      <c r="AC49" s="526"/>
      <c r="AD49" s="527"/>
    </row>
    <row r="50" spans="1:30" ht="23.25" customHeight="1" x14ac:dyDescent="0.25">
      <c r="A50" s="233">
        <v>47</v>
      </c>
      <c r="B50" s="241" t="s">
        <v>363</v>
      </c>
      <c r="C50" s="247"/>
      <c r="D50" s="567" t="s">
        <v>455</v>
      </c>
      <c r="E50" s="568"/>
      <c r="F50" s="569"/>
      <c r="G50" s="427"/>
      <c r="H50" s="428"/>
      <c r="I50" s="428"/>
      <c r="J50" s="428"/>
      <c r="K50" s="428"/>
      <c r="L50" s="428"/>
      <c r="M50" s="573" t="s">
        <v>484</v>
      </c>
      <c r="N50" s="574"/>
      <c r="O50" s="574"/>
      <c r="P50" s="574"/>
      <c r="Q50" s="574"/>
      <c r="R50" s="574"/>
      <c r="S50" s="575"/>
      <c r="T50" s="540" t="s">
        <v>452</v>
      </c>
      <c r="U50" s="541"/>
      <c r="V50" s="541"/>
      <c r="W50" s="542"/>
      <c r="X50" s="576" t="s">
        <v>453</v>
      </c>
      <c r="Y50" s="577"/>
      <c r="Z50" s="577"/>
      <c r="AA50" s="577"/>
      <c r="AB50" s="577"/>
      <c r="AC50" s="578"/>
      <c r="AD50" s="418" t="s">
        <v>454</v>
      </c>
    </row>
    <row r="51" spans="1:30" ht="23.25" customHeight="1" x14ac:dyDescent="0.25">
      <c r="A51" s="234">
        <v>48</v>
      </c>
      <c r="B51" s="243" t="s">
        <v>366</v>
      </c>
      <c r="C51" s="248"/>
      <c r="D51" s="570"/>
      <c r="E51" s="571"/>
      <c r="F51" s="572"/>
      <c r="G51" s="429"/>
      <c r="H51" s="429"/>
      <c r="I51" s="429"/>
      <c r="J51" s="429"/>
      <c r="K51" s="429"/>
      <c r="L51" s="429"/>
      <c r="M51" s="483" t="s">
        <v>485</v>
      </c>
      <c r="N51" s="484"/>
      <c r="O51" s="484"/>
      <c r="P51" s="484"/>
      <c r="Q51" s="484"/>
      <c r="R51" s="484"/>
      <c r="S51" s="485"/>
      <c r="T51" s="504" t="s">
        <v>457</v>
      </c>
      <c r="U51" s="505"/>
      <c r="V51" s="506"/>
      <c r="W51" s="513" t="s">
        <v>458</v>
      </c>
      <c r="X51" s="514"/>
      <c r="Y51" s="514"/>
      <c r="Z51" s="514"/>
      <c r="AA51" s="515"/>
      <c r="AB51" s="497" t="s">
        <v>459</v>
      </c>
      <c r="AC51" s="498"/>
      <c r="AD51" s="499"/>
    </row>
    <row r="52" spans="1:30" ht="23.25" customHeight="1" x14ac:dyDescent="0.25">
      <c r="A52" s="234">
        <v>49</v>
      </c>
      <c r="B52" s="243" t="s">
        <v>369</v>
      </c>
      <c r="C52" s="248"/>
      <c r="D52" s="555" t="s">
        <v>449</v>
      </c>
      <c r="E52" s="556"/>
      <c r="F52" s="557"/>
      <c r="G52" s="429"/>
      <c r="H52" s="429"/>
      <c r="I52" s="429"/>
      <c r="J52" s="429"/>
      <c r="K52" s="429"/>
      <c r="L52" s="429"/>
      <c r="M52" s="483" t="s">
        <v>480</v>
      </c>
      <c r="N52" s="484"/>
      <c r="O52" s="484"/>
      <c r="P52" s="484"/>
      <c r="Q52" s="484"/>
      <c r="R52" s="484"/>
      <c r="S52" s="485"/>
      <c r="T52" s="507"/>
      <c r="U52" s="508"/>
      <c r="V52" s="509"/>
      <c r="W52" s="516"/>
      <c r="X52" s="517"/>
      <c r="Y52" s="517"/>
      <c r="Z52" s="517"/>
      <c r="AA52" s="518"/>
      <c r="AB52" s="522"/>
      <c r="AC52" s="523"/>
      <c r="AD52" s="524"/>
    </row>
    <row r="53" spans="1:30" ht="23.25" customHeight="1" x14ac:dyDescent="0.25">
      <c r="A53" s="234">
        <v>50</v>
      </c>
      <c r="B53" s="243" t="s">
        <v>372</v>
      </c>
      <c r="C53" s="248"/>
      <c r="D53" s="570"/>
      <c r="E53" s="571"/>
      <c r="F53" s="572"/>
      <c r="G53" s="429"/>
      <c r="H53" s="429"/>
      <c r="I53" s="429"/>
      <c r="J53" s="429"/>
      <c r="K53" s="429"/>
      <c r="L53" s="429"/>
      <c r="M53" s="483" t="s">
        <v>480</v>
      </c>
      <c r="N53" s="484"/>
      <c r="O53" s="484"/>
      <c r="P53" s="484"/>
      <c r="Q53" s="484"/>
      <c r="R53" s="484"/>
      <c r="S53" s="485"/>
      <c r="T53" s="507"/>
      <c r="U53" s="508"/>
      <c r="V53" s="509"/>
      <c r="W53" s="516"/>
      <c r="X53" s="517"/>
      <c r="Y53" s="517"/>
      <c r="Z53" s="517"/>
      <c r="AA53" s="518"/>
      <c r="AB53" s="522"/>
      <c r="AC53" s="523"/>
      <c r="AD53" s="524"/>
    </row>
    <row r="54" spans="1:30" ht="23.25" customHeight="1" x14ac:dyDescent="0.25">
      <c r="A54" s="234">
        <v>51</v>
      </c>
      <c r="B54" s="243" t="s">
        <v>374</v>
      </c>
      <c r="C54" s="248"/>
      <c r="D54" s="483" t="s">
        <v>418</v>
      </c>
      <c r="E54" s="484"/>
      <c r="F54" s="485"/>
      <c r="G54" s="429"/>
      <c r="H54" s="429"/>
      <c r="I54" s="429"/>
      <c r="J54" s="429"/>
      <c r="K54" s="429"/>
      <c r="L54" s="429"/>
      <c r="M54" s="483" t="s">
        <v>482</v>
      </c>
      <c r="N54" s="484"/>
      <c r="O54" s="484"/>
      <c r="P54" s="484"/>
      <c r="Q54" s="484"/>
      <c r="R54" s="484"/>
      <c r="S54" s="485"/>
      <c r="T54" s="507"/>
      <c r="U54" s="508"/>
      <c r="V54" s="509"/>
      <c r="W54" s="516"/>
      <c r="X54" s="517"/>
      <c r="Y54" s="517"/>
      <c r="Z54" s="517"/>
      <c r="AA54" s="518"/>
      <c r="AB54" s="522"/>
      <c r="AC54" s="523"/>
      <c r="AD54" s="524"/>
    </row>
    <row r="55" spans="1:30" ht="23.25" customHeight="1" thickBot="1" x14ac:dyDescent="0.3">
      <c r="A55" s="235">
        <v>52</v>
      </c>
      <c r="B55" s="245" t="s">
        <v>249</v>
      </c>
      <c r="C55" s="251"/>
      <c r="D55" s="431"/>
      <c r="E55" s="431"/>
      <c r="F55" s="421" t="s">
        <v>481</v>
      </c>
      <c r="G55" s="431"/>
      <c r="H55" s="431"/>
      <c r="I55" s="431"/>
      <c r="J55" s="431"/>
      <c r="K55" s="431"/>
      <c r="L55" s="431"/>
      <c r="M55" s="431"/>
      <c r="N55" s="431"/>
      <c r="O55" s="431"/>
      <c r="P55" s="464" t="s">
        <v>481</v>
      </c>
      <c r="Q55" s="465"/>
      <c r="R55" s="465"/>
      <c r="S55" s="466"/>
      <c r="T55" s="510"/>
      <c r="U55" s="511"/>
      <c r="V55" s="512"/>
      <c r="W55" s="519"/>
      <c r="X55" s="520"/>
      <c r="Y55" s="520"/>
      <c r="Z55" s="520"/>
      <c r="AA55" s="521"/>
      <c r="AB55" s="525"/>
      <c r="AC55" s="526"/>
      <c r="AD55" s="527"/>
    </row>
    <row r="56" spans="1:30" ht="23.25" customHeight="1" x14ac:dyDescent="0.25">
      <c r="A56" s="233">
        <v>53</v>
      </c>
      <c r="B56" s="241" t="s">
        <v>253</v>
      </c>
      <c r="C56" s="247"/>
      <c r="D56" s="428"/>
      <c r="E56" s="428"/>
      <c r="F56" s="420" t="s">
        <v>486</v>
      </c>
      <c r="G56" s="427"/>
      <c r="H56" s="428"/>
      <c r="I56" s="428"/>
      <c r="J56" s="428"/>
      <c r="K56" s="428"/>
      <c r="L56" s="428"/>
      <c r="M56" s="428"/>
      <c r="N56" s="428"/>
      <c r="O56" s="428"/>
      <c r="P56" s="564" t="s">
        <v>486</v>
      </c>
      <c r="Q56" s="565"/>
      <c r="R56" s="565"/>
      <c r="S56" s="566"/>
      <c r="T56" s="543" t="s">
        <v>487</v>
      </c>
      <c r="U56" s="544"/>
      <c r="V56" s="544"/>
      <c r="W56" s="544"/>
      <c r="X56" s="544"/>
      <c r="Y56" s="544"/>
      <c r="Z56" s="545"/>
      <c r="AA56" s="546" t="s">
        <v>488</v>
      </c>
      <c r="AB56" s="547"/>
      <c r="AC56" s="547"/>
      <c r="AD56" s="552"/>
    </row>
    <row r="57" spans="1:30" ht="23.25" customHeight="1" x14ac:dyDescent="0.25">
      <c r="A57" s="234">
        <v>54</v>
      </c>
      <c r="B57" s="243" t="s">
        <v>379</v>
      </c>
      <c r="C57" s="248"/>
      <c r="D57" s="555" t="s">
        <v>469</v>
      </c>
      <c r="E57" s="556"/>
      <c r="F57" s="557"/>
      <c r="G57" s="429"/>
      <c r="H57" s="429"/>
      <c r="I57" s="429"/>
      <c r="J57" s="429"/>
      <c r="K57" s="429"/>
      <c r="L57" s="429"/>
      <c r="M57" s="561" t="s">
        <v>489</v>
      </c>
      <c r="N57" s="562"/>
      <c r="O57" s="562"/>
      <c r="P57" s="562"/>
      <c r="Q57" s="562"/>
      <c r="R57" s="562"/>
      <c r="S57" s="563"/>
      <c r="T57" s="507"/>
      <c r="U57" s="508"/>
      <c r="V57" s="508"/>
      <c r="W57" s="508"/>
      <c r="X57" s="508"/>
      <c r="Y57" s="508"/>
      <c r="Z57" s="509"/>
      <c r="AA57" s="516"/>
      <c r="AB57" s="517"/>
      <c r="AC57" s="517"/>
      <c r="AD57" s="553"/>
    </row>
    <row r="58" spans="1:30" ht="23.25" customHeight="1" thickBot="1" x14ac:dyDescent="0.3">
      <c r="A58" s="235">
        <v>55</v>
      </c>
      <c r="B58" s="245" t="s">
        <v>226</v>
      </c>
      <c r="C58" s="251"/>
      <c r="D58" s="558"/>
      <c r="E58" s="559"/>
      <c r="F58" s="560"/>
      <c r="G58" s="431"/>
      <c r="H58" s="431"/>
      <c r="I58" s="431"/>
      <c r="J58" s="431"/>
      <c r="K58" s="431"/>
      <c r="L58" s="431"/>
      <c r="M58" s="431"/>
      <c r="N58" s="431"/>
      <c r="O58" s="431"/>
      <c r="P58" s="431"/>
      <c r="Q58" s="431"/>
      <c r="R58" s="431"/>
      <c r="S58" s="431"/>
      <c r="T58" s="510"/>
      <c r="U58" s="511"/>
      <c r="V58" s="511"/>
      <c r="W58" s="511"/>
      <c r="X58" s="511"/>
      <c r="Y58" s="511"/>
      <c r="Z58" s="512"/>
      <c r="AA58" s="519"/>
      <c r="AB58" s="520"/>
      <c r="AC58" s="520"/>
      <c r="AD58" s="554"/>
    </row>
    <row r="59" spans="1:30" ht="23.25" customHeight="1" x14ac:dyDescent="0.25">
      <c r="A59" s="233">
        <v>56</v>
      </c>
      <c r="B59" s="241" t="s">
        <v>383</v>
      </c>
      <c r="C59" s="247"/>
      <c r="D59" s="473" t="s">
        <v>455</v>
      </c>
      <c r="E59" s="474"/>
      <c r="F59" s="475"/>
      <c r="G59" s="428"/>
      <c r="H59" s="428"/>
      <c r="I59" s="428"/>
      <c r="J59" s="428"/>
      <c r="K59" s="428"/>
      <c r="L59" s="428"/>
      <c r="M59" s="473" t="s">
        <v>485</v>
      </c>
      <c r="N59" s="474"/>
      <c r="O59" s="474"/>
      <c r="P59" s="474"/>
      <c r="Q59" s="474"/>
      <c r="R59" s="474"/>
      <c r="S59" s="475"/>
      <c r="T59" s="543" t="s">
        <v>457</v>
      </c>
      <c r="U59" s="544"/>
      <c r="V59" s="545"/>
      <c r="W59" s="546" t="s">
        <v>458</v>
      </c>
      <c r="X59" s="547"/>
      <c r="Y59" s="547"/>
      <c r="Z59" s="547"/>
      <c r="AA59" s="548"/>
      <c r="AB59" s="549" t="s">
        <v>459</v>
      </c>
      <c r="AC59" s="550"/>
      <c r="AD59" s="551"/>
    </row>
    <row r="60" spans="1:30" ht="23.25" customHeight="1" thickBot="1" x14ac:dyDescent="0.3">
      <c r="A60" s="235">
        <v>57</v>
      </c>
      <c r="B60" s="245" t="s">
        <v>245</v>
      </c>
      <c r="C60" s="251"/>
      <c r="D60" s="37"/>
      <c r="E60" s="37"/>
      <c r="F60" s="421" t="s">
        <v>481</v>
      </c>
      <c r="G60" s="431"/>
      <c r="H60" s="431"/>
      <c r="I60" s="431"/>
      <c r="J60" s="431"/>
      <c r="K60" s="431"/>
      <c r="L60" s="431"/>
      <c r="M60" s="431"/>
      <c r="N60" s="431"/>
      <c r="O60" s="431"/>
      <c r="P60" s="464" t="s">
        <v>481</v>
      </c>
      <c r="Q60" s="465"/>
      <c r="R60" s="465"/>
      <c r="S60" s="466"/>
      <c r="T60" s="510"/>
      <c r="U60" s="511"/>
      <c r="V60" s="512"/>
      <c r="W60" s="519"/>
      <c r="X60" s="520"/>
      <c r="Y60" s="520"/>
      <c r="Z60" s="520"/>
      <c r="AA60" s="521"/>
      <c r="AB60" s="525"/>
      <c r="AC60" s="526"/>
      <c r="AD60" s="527"/>
    </row>
    <row r="61" spans="1:30" ht="23.25" customHeight="1" x14ac:dyDescent="0.25">
      <c r="A61" s="28">
        <v>58</v>
      </c>
      <c r="B61" s="241" t="s">
        <v>196</v>
      </c>
      <c r="C61" s="242"/>
      <c r="D61" s="35"/>
      <c r="E61" s="473" t="s">
        <v>490</v>
      </c>
      <c r="F61" s="474"/>
      <c r="G61" s="474"/>
      <c r="H61" s="474"/>
      <c r="I61" s="474"/>
      <c r="J61" s="475"/>
      <c r="K61" s="422" t="s">
        <v>491</v>
      </c>
      <c r="L61" s="34"/>
      <c r="M61" s="35"/>
      <c r="N61" s="35"/>
      <c r="O61" s="35"/>
      <c r="P61" s="540" t="s">
        <v>492</v>
      </c>
      <c r="Q61" s="541"/>
      <c r="R61" s="541"/>
      <c r="S61" s="542"/>
      <c r="T61" s="543" t="s">
        <v>457</v>
      </c>
      <c r="U61" s="544"/>
      <c r="V61" s="545"/>
      <c r="W61" s="546" t="s">
        <v>458</v>
      </c>
      <c r="X61" s="547"/>
      <c r="Y61" s="547"/>
      <c r="Z61" s="547"/>
      <c r="AA61" s="548"/>
      <c r="AB61" s="549" t="s">
        <v>459</v>
      </c>
      <c r="AC61" s="550"/>
      <c r="AD61" s="551"/>
    </row>
    <row r="62" spans="1:30" ht="23.25" customHeight="1" x14ac:dyDescent="0.25">
      <c r="A62" s="230">
        <v>59</v>
      </c>
      <c r="B62" s="243" t="s">
        <v>388</v>
      </c>
      <c r="C62" s="244"/>
      <c r="D62" s="483" t="s">
        <v>455</v>
      </c>
      <c r="E62" s="484"/>
      <c r="F62" s="485"/>
      <c r="G62" s="483" t="s">
        <v>493</v>
      </c>
      <c r="H62" s="484"/>
      <c r="I62" s="484"/>
      <c r="J62" s="484"/>
      <c r="K62" s="484"/>
      <c r="L62" s="484"/>
      <c r="M62" s="484"/>
      <c r="N62" s="485"/>
      <c r="O62" s="423" t="s">
        <v>494</v>
      </c>
      <c r="P62" s="492" t="s">
        <v>495</v>
      </c>
      <c r="Q62" s="503"/>
      <c r="R62" s="503"/>
      <c r="S62" s="493"/>
      <c r="T62" s="534"/>
      <c r="U62" s="535"/>
      <c r="V62" s="536"/>
      <c r="W62" s="537"/>
      <c r="X62" s="538"/>
      <c r="Y62" s="538"/>
      <c r="Z62" s="538"/>
      <c r="AA62" s="539"/>
      <c r="AB62" s="500"/>
      <c r="AC62" s="501"/>
      <c r="AD62" s="502"/>
    </row>
    <row r="63" spans="1:30" ht="23.25" customHeight="1" x14ac:dyDescent="0.25">
      <c r="A63" s="237">
        <v>60</v>
      </c>
      <c r="B63" s="243" t="s">
        <v>66</v>
      </c>
      <c r="C63" s="244"/>
      <c r="D63" s="36"/>
      <c r="E63" s="483" t="s">
        <v>496</v>
      </c>
      <c r="F63" s="484"/>
      <c r="G63" s="484"/>
      <c r="H63" s="484"/>
      <c r="I63" s="484"/>
      <c r="J63" s="485"/>
      <c r="K63" s="423" t="s">
        <v>497</v>
      </c>
      <c r="L63" s="36"/>
      <c r="M63" s="36"/>
      <c r="N63" s="36"/>
      <c r="O63" s="36"/>
      <c r="P63" s="492" t="s">
        <v>498</v>
      </c>
      <c r="Q63" s="503"/>
      <c r="R63" s="503"/>
      <c r="S63" s="493"/>
      <c r="T63" s="492" t="s">
        <v>435</v>
      </c>
      <c r="U63" s="503"/>
      <c r="V63" s="493"/>
      <c r="W63" s="528" t="s">
        <v>436</v>
      </c>
      <c r="X63" s="529"/>
      <c r="Y63" s="529"/>
      <c r="Z63" s="529"/>
      <c r="AA63" s="530"/>
      <c r="AB63" s="531" t="s">
        <v>437</v>
      </c>
      <c r="AC63" s="532"/>
      <c r="AD63" s="533"/>
    </row>
    <row r="64" spans="1:30" ht="23.25" customHeight="1" x14ac:dyDescent="0.25">
      <c r="A64" s="230">
        <v>61</v>
      </c>
      <c r="B64" s="243" t="s">
        <v>58</v>
      </c>
      <c r="C64" s="244"/>
      <c r="D64" s="36"/>
      <c r="E64" s="483" t="s">
        <v>499</v>
      </c>
      <c r="F64" s="484"/>
      <c r="G64" s="484"/>
      <c r="H64" s="485"/>
      <c r="I64" s="423" t="s">
        <v>500</v>
      </c>
      <c r="J64" s="483" t="s">
        <v>501</v>
      </c>
      <c r="K64" s="485"/>
      <c r="L64" s="36"/>
      <c r="M64" s="36"/>
      <c r="N64" s="36"/>
      <c r="O64" s="36"/>
      <c r="P64" s="492" t="s">
        <v>502</v>
      </c>
      <c r="Q64" s="503"/>
      <c r="R64" s="503"/>
      <c r="S64" s="493"/>
      <c r="T64" s="504" t="s">
        <v>457</v>
      </c>
      <c r="U64" s="505"/>
      <c r="V64" s="506"/>
      <c r="W64" s="513" t="s">
        <v>458</v>
      </c>
      <c r="X64" s="514"/>
      <c r="Y64" s="514"/>
      <c r="Z64" s="514"/>
      <c r="AA64" s="515"/>
      <c r="AB64" s="497" t="s">
        <v>459</v>
      </c>
      <c r="AC64" s="498"/>
      <c r="AD64" s="499"/>
    </row>
    <row r="65" spans="1:30" ht="23.25" customHeight="1" x14ac:dyDescent="0.25">
      <c r="A65" s="230">
        <v>62</v>
      </c>
      <c r="B65" s="243" t="s">
        <v>71</v>
      </c>
      <c r="C65" s="244"/>
      <c r="D65" s="36"/>
      <c r="E65" s="483" t="s">
        <v>503</v>
      </c>
      <c r="F65" s="484"/>
      <c r="G65" s="484"/>
      <c r="H65" s="485"/>
      <c r="I65" s="423" t="s">
        <v>504</v>
      </c>
      <c r="J65" s="483" t="s">
        <v>505</v>
      </c>
      <c r="K65" s="485"/>
      <c r="L65" s="36"/>
      <c r="M65" s="36"/>
      <c r="N65" s="36"/>
      <c r="O65" s="36"/>
      <c r="P65" s="492" t="s">
        <v>506</v>
      </c>
      <c r="Q65" s="503"/>
      <c r="R65" s="503"/>
      <c r="S65" s="493"/>
      <c r="T65" s="534"/>
      <c r="U65" s="535"/>
      <c r="V65" s="536"/>
      <c r="W65" s="537"/>
      <c r="X65" s="538"/>
      <c r="Y65" s="538"/>
      <c r="Z65" s="538"/>
      <c r="AA65" s="539"/>
      <c r="AB65" s="500"/>
      <c r="AC65" s="501"/>
      <c r="AD65" s="502"/>
    </row>
    <row r="66" spans="1:30" ht="23.25" customHeight="1" x14ac:dyDescent="0.25">
      <c r="A66" s="230">
        <v>63</v>
      </c>
      <c r="B66" s="243" t="s">
        <v>74</v>
      </c>
      <c r="C66" s="244"/>
      <c r="D66" s="36"/>
      <c r="E66" s="483" t="s">
        <v>507</v>
      </c>
      <c r="F66" s="484"/>
      <c r="G66" s="484"/>
      <c r="H66" s="484"/>
      <c r="I66" s="484"/>
      <c r="J66" s="485"/>
      <c r="K66" s="423" t="s">
        <v>508</v>
      </c>
      <c r="L66" s="36"/>
      <c r="M66" s="36"/>
      <c r="N66" s="36"/>
      <c r="O66" s="36"/>
      <c r="P66" s="492" t="s">
        <v>509</v>
      </c>
      <c r="Q66" s="493"/>
      <c r="R66" s="492" t="s">
        <v>510</v>
      </c>
      <c r="S66" s="493"/>
      <c r="T66" s="504" t="s">
        <v>435</v>
      </c>
      <c r="U66" s="505"/>
      <c r="V66" s="506"/>
      <c r="W66" s="513" t="s">
        <v>436</v>
      </c>
      <c r="X66" s="514"/>
      <c r="Y66" s="514"/>
      <c r="Z66" s="514"/>
      <c r="AA66" s="515"/>
      <c r="AB66" s="497" t="s">
        <v>437</v>
      </c>
      <c r="AC66" s="498"/>
      <c r="AD66" s="499"/>
    </row>
    <row r="67" spans="1:30" ht="23.25" customHeight="1" x14ac:dyDescent="0.25">
      <c r="A67" s="230">
        <v>64</v>
      </c>
      <c r="B67" s="243" t="s">
        <v>394</v>
      </c>
      <c r="C67" s="244"/>
      <c r="D67" s="483" t="s">
        <v>438</v>
      </c>
      <c r="E67" s="484"/>
      <c r="F67" s="485"/>
      <c r="G67" s="483" t="s">
        <v>434</v>
      </c>
      <c r="H67" s="484"/>
      <c r="I67" s="484"/>
      <c r="J67" s="484"/>
      <c r="K67" s="484"/>
      <c r="L67" s="484"/>
      <c r="M67" s="484"/>
      <c r="N67" s="485"/>
      <c r="O67" s="423" t="s">
        <v>511</v>
      </c>
      <c r="P67" s="492" t="s">
        <v>512</v>
      </c>
      <c r="Q67" s="493"/>
      <c r="R67" s="492" t="s">
        <v>513</v>
      </c>
      <c r="S67" s="493"/>
      <c r="T67" s="507"/>
      <c r="U67" s="508"/>
      <c r="V67" s="509"/>
      <c r="W67" s="516"/>
      <c r="X67" s="517"/>
      <c r="Y67" s="517"/>
      <c r="Z67" s="517"/>
      <c r="AA67" s="518"/>
      <c r="AB67" s="522"/>
      <c r="AC67" s="523"/>
      <c r="AD67" s="524"/>
    </row>
    <row r="68" spans="1:30" ht="23.25" customHeight="1" thickBot="1" x14ac:dyDescent="0.3">
      <c r="A68" s="231">
        <v>65</v>
      </c>
      <c r="B68" s="245" t="s">
        <v>90</v>
      </c>
      <c r="C68" s="246"/>
      <c r="D68" s="37"/>
      <c r="E68" s="464" t="s">
        <v>514</v>
      </c>
      <c r="F68" s="465"/>
      <c r="G68" s="465"/>
      <c r="H68" s="465"/>
      <c r="I68" s="465"/>
      <c r="J68" s="466"/>
      <c r="K68" s="421" t="s">
        <v>515</v>
      </c>
      <c r="L68" s="39"/>
      <c r="M68" s="37"/>
      <c r="N68" s="37"/>
      <c r="O68" s="37"/>
      <c r="P68" s="494" t="s">
        <v>516</v>
      </c>
      <c r="Q68" s="495"/>
      <c r="R68" s="495"/>
      <c r="S68" s="496"/>
      <c r="T68" s="510"/>
      <c r="U68" s="511"/>
      <c r="V68" s="512"/>
      <c r="W68" s="519"/>
      <c r="X68" s="520"/>
      <c r="Y68" s="520"/>
      <c r="Z68" s="520"/>
      <c r="AA68" s="521"/>
      <c r="AB68" s="525"/>
      <c r="AC68" s="526"/>
      <c r="AD68" s="527"/>
    </row>
    <row r="69" spans="1:30" ht="23.25" customHeight="1" x14ac:dyDescent="0.25">
      <c r="A69" s="238">
        <v>66</v>
      </c>
      <c r="B69" s="241" t="s">
        <v>397</v>
      </c>
      <c r="C69" s="242"/>
      <c r="D69" s="467" t="s">
        <v>517</v>
      </c>
      <c r="E69" s="468"/>
      <c r="F69" s="422" t="s">
        <v>481</v>
      </c>
      <c r="G69" s="467" t="s">
        <v>517</v>
      </c>
      <c r="H69" s="471"/>
      <c r="I69" s="471"/>
      <c r="J69" s="471"/>
      <c r="K69" s="471"/>
      <c r="L69" s="471"/>
      <c r="M69" s="471"/>
      <c r="N69" s="471"/>
      <c r="O69" s="468"/>
      <c r="P69" s="473" t="s">
        <v>481</v>
      </c>
      <c r="Q69" s="474"/>
      <c r="R69" s="474"/>
      <c r="S69" s="475"/>
      <c r="T69" s="467" t="s">
        <v>517</v>
      </c>
      <c r="U69" s="471"/>
      <c r="V69" s="471"/>
      <c r="W69" s="471"/>
      <c r="X69" s="471"/>
      <c r="Y69" s="471"/>
      <c r="Z69" s="471"/>
      <c r="AA69" s="471"/>
      <c r="AB69" s="471"/>
      <c r="AC69" s="471"/>
      <c r="AD69" s="476"/>
    </row>
    <row r="70" spans="1:30" ht="23.25" customHeight="1" x14ac:dyDescent="0.25">
      <c r="A70" s="239">
        <v>67</v>
      </c>
      <c r="B70" s="243" t="s">
        <v>400</v>
      </c>
      <c r="C70" s="244"/>
      <c r="D70" s="469"/>
      <c r="E70" s="470"/>
      <c r="F70" s="423" t="s">
        <v>481</v>
      </c>
      <c r="G70" s="469"/>
      <c r="H70" s="472"/>
      <c r="I70" s="472"/>
      <c r="J70" s="472"/>
      <c r="K70" s="472"/>
      <c r="L70" s="472"/>
      <c r="M70" s="472"/>
      <c r="N70" s="472"/>
      <c r="O70" s="470"/>
      <c r="P70" s="483" t="s">
        <v>481</v>
      </c>
      <c r="Q70" s="484"/>
      <c r="R70" s="484"/>
      <c r="S70" s="485"/>
      <c r="T70" s="477"/>
      <c r="U70" s="478"/>
      <c r="V70" s="478"/>
      <c r="W70" s="478"/>
      <c r="X70" s="478"/>
      <c r="Y70" s="478"/>
      <c r="Z70" s="478"/>
      <c r="AA70" s="478"/>
      <c r="AB70" s="478"/>
      <c r="AC70" s="478"/>
      <c r="AD70" s="479"/>
    </row>
    <row r="71" spans="1:30" ht="23.25" customHeight="1" x14ac:dyDescent="0.25">
      <c r="A71" s="239">
        <v>68</v>
      </c>
      <c r="B71" s="243" t="s">
        <v>402</v>
      </c>
      <c r="C71" s="244"/>
      <c r="D71" s="483" t="s">
        <v>449</v>
      </c>
      <c r="E71" s="484"/>
      <c r="F71" s="485"/>
      <c r="G71" s="36"/>
      <c r="H71" s="36"/>
      <c r="I71" s="36"/>
      <c r="J71" s="36"/>
      <c r="K71" s="36"/>
      <c r="L71" s="36"/>
      <c r="M71" s="486" t="s">
        <v>480</v>
      </c>
      <c r="N71" s="487"/>
      <c r="O71" s="487"/>
      <c r="P71" s="487"/>
      <c r="Q71" s="487"/>
      <c r="R71" s="487"/>
      <c r="S71" s="488"/>
      <c r="T71" s="477"/>
      <c r="U71" s="478"/>
      <c r="V71" s="478"/>
      <c r="W71" s="478"/>
      <c r="X71" s="478"/>
      <c r="Y71" s="478"/>
      <c r="Z71" s="478"/>
      <c r="AA71" s="478"/>
      <c r="AB71" s="478"/>
      <c r="AC71" s="478"/>
      <c r="AD71" s="479"/>
    </row>
    <row r="72" spans="1:30" ht="23.25" customHeight="1" x14ac:dyDescent="0.25">
      <c r="A72" s="239">
        <v>69</v>
      </c>
      <c r="B72" s="243" t="s">
        <v>404</v>
      </c>
      <c r="C72" s="244"/>
      <c r="D72" s="38"/>
      <c r="E72" s="36"/>
      <c r="F72" s="423" t="s">
        <v>481</v>
      </c>
      <c r="G72" s="36"/>
      <c r="H72" s="36"/>
      <c r="I72" s="36"/>
      <c r="J72" s="36"/>
      <c r="K72" s="36"/>
      <c r="L72" s="36"/>
      <c r="M72" s="38"/>
      <c r="N72" s="36"/>
      <c r="O72" s="36"/>
      <c r="P72" s="483" t="s">
        <v>481</v>
      </c>
      <c r="Q72" s="484"/>
      <c r="R72" s="484"/>
      <c r="S72" s="485"/>
      <c r="T72" s="477"/>
      <c r="U72" s="478"/>
      <c r="V72" s="478"/>
      <c r="W72" s="478"/>
      <c r="X72" s="478"/>
      <c r="Y72" s="478"/>
      <c r="Z72" s="478"/>
      <c r="AA72" s="478"/>
      <c r="AB72" s="478"/>
      <c r="AC72" s="478"/>
      <c r="AD72" s="479"/>
    </row>
    <row r="73" spans="1:30" ht="23.25" customHeight="1" thickBot="1" x14ac:dyDescent="0.3">
      <c r="A73" s="240">
        <v>70</v>
      </c>
      <c r="B73" s="245" t="s">
        <v>406</v>
      </c>
      <c r="C73" s="246"/>
      <c r="D73" s="489" t="s">
        <v>517</v>
      </c>
      <c r="E73" s="490"/>
      <c r="F73" s="421" t="s">
        <v>481</v>
      </c>
      <c r="G73" s="489" t="s">
        <v>517</v>
      </c>
      <c r="H73" s="491"/>
      <c r="I73" s="491"/>
      <c r="J73" s="491"/>
      <c r="K73" s="491"/>
      <c r="L73" s="491"/>
      <c r="M73" s="491"/>
      <c r="N73" s="491"/>
      <c r="O73" s="490"/>
      <c r="P73" s="464" t="s">
        <v>481</v>
      </c>
      <c r="Q73" s="465"/>
      <c r="R73" s="465"/>
      <c r="S73" s="466"/>
      <c r="T73" s="480"/>
      <c r="U73" s="481"/>
      <c r="V73" s="481"/>
      <c r="W73" s="481"/>
      <c r="X73" s="481"/>
      <c r="Y73" s="481"/>
      <c r="Z73" s="481"/>
      <c r="AA73" s="481"/>
      <c r="AB73" s="481"/>
      <c r="AC73" s="481"/>
      <c r="AD73" s="482"/>
    </row>
  </sheetData>
  <sheetProtection algorithmName="SHA-512" hashValue="SEZvw/pXNAa7uNtmcq9KdhNNZ3wdozvD+mVeJxNNeaAawh+9gsYGmap5Orio7HGJoPH94DWTVhqa39+vkyhsoA==" saltValue="aN2JjxNsaQxAf/ypTsXvXA==" spinCount="100000" sheet="1" objects="1" scenarios="1"/>
  <mergeCells count="195">
    <mergeCell ref="P7:S7"/>
    <mergeCell ref="D8:F10"/>
    <mergeCell ref="G8:N8"/>
    <mergeCell ref="O8:O13"/>
    <mergeCell ref="P8:S13"/>
    <mergeCell ref="U8:AA8"/>
    <mergeCell ref="T12:V13"/>
    <mergeCell ref="W12:AA13"/>
    <mergeCell ref="AC4:AD5"/>
    <mergeCell ref="D5:F7"/>
    <mergeCell ref="G6:M6"/>
    <mergeCell ref="N6:O6"/>
    <mergeCell ref="P6:S6"/>
    <mergeCell ref="T6:Y7"/>
    <mergeCell ref="Z6:AB7"/>
    <mergeCell ref="AC6:AD7"/>
    <mergeCell ref="G7:M7"/>
    <mergeCell ref="N7:O7"/>
    <mergeCell ref="D4:F4"/>
    <mergeCell ref="G4:P5"/>
    <mergeCell ref="Q4:Q5"/>
    <mergeCell ref="R4:S5"/>
    <mergeCell ref="T4:U5"/>
    <mergeCell ref="V4:AB5"/>
    <mergeCell ref="AB8:AD8"/>
    <mergeCell ref="G9:N10"/>
    <mergeCell ref="T9:V10"/>
    <mergeCell ref="W9:AA10"/>
    <mergeCell ref="AB9:AD10"/>
    <mergeCell ref="D11:F13"/>
    <mergeCell ref="G11:N11"/>
    <mergeCell ref="U11:AA11"/>
    <mergeCell ref="AB11:AD11"/>
    <mergeCell ref="G12:N13"/>
    <mergeCell ref="AB12:AD13"/>
    <mergeCell ref="Y15:AB20"/>
    <mergeCell ref="AC15:AD20"/>
    <mergeCell ref="D17:F21"/>
    <mergeCell ref="G19:N19"/>
    <mergeCell ref="G20:N20"/>
    <mergeCell ref="G21:N21"/>
    <mergeCell ref="U21:X21"/>
    <mergeCell ref="Y21:AD21"/>
    <mergeCell ref="G25:S25"/>
    <mergeCell ref="D14:F16"/>
    <mergeCell ref="G14:N14"/>
    <mergeCell ref="O14:O21"/>
    <mergeCell ref="P14:Q21"/>
    <mergeCell ref="R14:S21"/>
    <mergeCell ref="U14:X14"/>
    <mergeCell ref="Y14:AD14"/>
    <mergeCell ref="G15:N18"/>
    <mergeCell ref="T15:X20"/>
    <mergeCell ref="D28:F28"/>
    <mergeCell ref="G28:G29"/>
    <mergeCell ref="H28:O29"/>
    <mergeCell ref="P28:S29"/>
    <mergeCell ref="D22:F22"/>
    <mergeCell ref="G22:S23"/>
    <mergeCell ref="T28:T29"/>
    <mergeCell ref="U28:X29"/>
    <mergeCell ref="Y28:AD29"/>
    <mergeCell ref="D29:F29"/>
    <mergeCell ref="T22:W23"/>
    <mergeCell ref="X22:AC23"/>
    <mergeCell ref="AD22:AD23"/>
    <mergeCell ref="D23:F27"/>
    <mergeCell ref="G24:S24"/>
    <mergeCell ref="T24:V27"/>
    <mergeCell ref="W24:AA27"/>
    <mergeCell ref="AB24:AD27"/>
    <mergeCell ref="G26:S26"/>
    <mergeCell ref="G27:S27"/>
    <mergeCell ref="D30:F32"/>
    <mergeCell ref="G30:R30"/>
    <mergeCell ref="S30:S36"/>
    <mergeCell ref="T30:W30"/>
    <mergeCell ref="Y30:AD30"/>
    <mergeCell ref="G31:R31"/>
    <mergeCell ref="D33:F36"/>
    <mergeCell ref="G34:R34"/>
    <mergeCell ref="T34:X36"/>
    <mergeCell ref="Y34:AB36"/>
    <mergeCell ref="AC34:AD36"/>
    <mergeCell ref="G35:R35"/>
    <mergeCell ref="G36:R36"/>
    <mergeCell ref="T31:X31"/>
    <mergeCell ref="Y31:AB31"/>
    <mergeCell ref="AC31:AD31"/>
    <mergeCell ref="G32:R33"/>
    <mergeCell ref="T32:W33"/>
    <mergeCell ref="X32:X33"/>
    <mergeCell ref="Y32:AD33"/>
    <mergeCell ref="M40:S40"/>
    <mergeCell ref="P41:S41"/>
    <mergeCell ref="T41:X43"/>
    <mergeCell ref="Y41:AB43"/>
    <mergeCell ref="AC41:AD43"/>
    <mergeCell ref="D42:F42"/>
    <mergeCell ref="M42:S42"/>
    <mergeCell ref="P43:S43"/>
    <mergeCell ref="D37:F40"/>
    <mergeCell ref="M37:S37"/>
    <mergeCell ref="T37:T38"/>
    <mergeCell ref="U37:X38"/>
    <mergeCell ref="Y37:AD38"/>
    <mergeCell ref="M38:S38"/>
    <mergeCell ref="M39:S39"/>
    <mergeCell ref="T39:V40"/>
    <mergeCell ref="W39:AA40"/>
    <mergeCell ref="AB39:AD40"/>
    <mergeCell ref="D46:F46"/>
    <mergeCell ref="M46:S46"/>
    <mergeCell ref="T46:V49"/>
    <mergeCell ref="W46:AA49"/>
    <mergeCell ref="AB46:AD49"/>
    <mergeCell ref="P47:S47"/>
    <mergeCell ref="P48:S48"/>
    <mergeCell ref="P49:S49"/>
    <mergeCell ref="D44:F44"/>
    <mergeCell ref="M44:S44"/>
    <mergeCell ref="T44:Y45"/>
    <mergeCell ref="Z44:AB45"/>
    <mergeCell ref="AC44:AD45"/>
    <mergeCell ref="P45:S45"/>
    <mergeCell ref="M53:S53"/>
    <mergeCell ref="D54:F54"/>
    <mergeCell ref="M54:S54"/>
    <mergeCell ref="P55:S55"/>
    <mergeCell ref="P56:S56"/>
    <mergeCell ref="T56:Z58"/>
    <mergeCell ref="D50:F51"/>
    <mergeCell ref="M50:S50"/>
    <mergeCell ref="T50:W50"/>
    <mergeCell ref="X50:AC50"/>
    <mergeCell ref="M51:S51"/>
    <mergeCell ref="T51:V55"/>
    <mergeCell ref="W51:AA55"/>
    <mergeCell ref="AB51:AD55"/>
    <mergeCell ref="D52:F53"/>
    <mergeCell ref="M52:S52"/>
    <mergeCell ref="E61:J61"/>
    <mergeCell ref="P61:S61"/>
    <mergeCell ref="T61:V62"/>
    <mergeCell ref="W61:AA62"/>
    <mergeCell ref="AB61:AD62"/>
    <mergeCell ref="D62:F62"/>
    <mergeCell ref="G62:N62"/>
    <mergeCell ref="P62:S62"/>
    <mergeCell ref="AA56:AD58"/>
    <mergeCell ref="D57:F58"/>
    <mergeCell ref="M57:S57"/>
    <mergeCell ref="D59:F59"/>
    <mergeCell ref="M59:S59"/>
    <mergeCell ref="T59:V60"/>
    <mergeCell ref="W59:AA60"/>
    <mergeCell ref="AB59:AD60"/>
    <mergeCell ref="P60:S60"/>
    <mergeCell ref="E63:J63"/>
    <mergeCell ref="P63:S63"/>
    <mergeCell ref="T63:V63"/>
    <mergeCell ref="W63:AA63"/>
    <mergeCell ref="AB63:AD63"/>
    <mergeCell ref="E64:H64"/>
    <mergeCell ref="J64:K64"/>
    <mergeCell ref="P64:S64"/>
    <mergeCell ref="T64:V65"/>
    <mergeCell ref="W64:AA65"/>
    <mergeCell ref="D67:F67"/>
    <mergeCell ref="G67:N67"/>
    <mergeCell ref="P67:Q67"/>
    <mergeCell ref="R67:S67"/>
    <mergeCell ref="E68:J68"/>
    <mergeCell ref="P68:S68"/>
    <mergeCell ref="AB64:AD65"/>
    <mergeCell ref="E65:H65"/>
    <mergeCell ref="J65:K65"/>
    <mergeCell ref="P65:S65"/>
    <mergeCell ref="E66:J66"/>
    <mergeCell ref="P66:Q66"/>
    <mergeCell ref="R66:S66"/>
    <mergeCell ref="T66:V68"/>
    <mergeCell ref="W66:AA68"/>
    <mergeCell ref="AB66:AD68"/>
    <mergeCell ref="P73:S73"/>
    <mergeCell ref="D69:E70"/>
    <mergeCell ref="G69:O70"/>
    <mergeCell ref="P69:S69"/>
    <mergeCell ref="T69:AD73"/>
    <mergeCell ref="P70:S70"/>
    <mergeCell ref="D71:F71"/>
    <mergeCell ref="M71:S71"/>
    <mergeCell ref="P72:S72"/>
    <mergeCell ref="D73:E73"/>
    <mergeCell ref="G73:O73"/>
  </mergeCells>
  <conditionalFormatting sqref="D14 D22 R4 S30 O8:P8 P14 P28 R66 T66 T63:T64 T61 D8 P6:P7 D61:E61 L64:O65 D65:D68 G6 N6:N7 G19:G20 G24 G34:G36 K61:P61 G62 O62 I64:J64 I65 K66:P66 K68:P68 G15 O67 G12 G9 D4:D5 D11 G67 D17 D33 D28:D30 G28 K63:O63 D63:E64">
    <cfRule type="cellIs" dxfId="1171" priority="1135" operator="equal">
      <formula>8</formula>
    </cfRule>
    <cfRule type="cellIs" dxfId="1170" priority="1136" operator="equal">
      <formula>7</formula>
    </cfRule>
    <cfRule type="cellIs" dxfId="1169" priority="1137" operator="equal">
      <formula>6</formula>
    </cfRule>
    <cfRule type="cellIs" dxfId="1168" priority="1138" operator="equal">
      <formula>5</formula>
    </cfRule>
    <cfRule type="cellIs" dxfId="1167" priority="1139" operator="equal">
      <formula>4</formula>
    </cfRule>
    <cfRule type="cellIs" dxfId="1166" priority="1140" operator="equal">
      <formula>3</formula>
    </cfRule>
    <cfRule type="cellIs" dxfId="1165" priority="1141" operator="equal">
      <formula>2</formula>
    </cfRule>
    <cfRule type="cellIs" dxfId="1164" priority="1142" operator="equal">
      <formula>1</formula>
    </cfRule>
  </conditionalFormatting>
  <conditionalFormatting sqref="P68">
    <cfRule type="cellIs" dxfId="1163" priority="1127" operator="equal">
      <formula>8</formula>
    </cfRule>
    <cfRule type="cellIs" dxfId="1162" priority="1128" operator="equal">
      <formula>7</formula>
    </cfRule>
    <cfRule type="cellIs" dxfId="1161" priority="1129" operator="equal">
      <formula>6</formula>
    </cfRule>
    <cfRule type="cellIs" dxfId="1160" priority="1130" operator="equal">
      <formula>5</formula>
    </cfRule>
    <cfRule type="cellIs" dxfId="1159" priority="1131" operator="equal">
      <formula>4</formula>
    </cfRule>
    <cfRule type="cellIs" dxfId="1158" priority="1132" operator="equal">
      <formula>3</formula>
    </cfRule>
    <cfRule type="cellIs" dxfId="1157" priority="1133" operator="equal">
      <formula>2</formula>
    </cfRule>
    <cfRule type="cellIs" dxfId="1156" priority="1134" operator="equal">
      <formula>1</formula>
    </cfRule>
  </conditionalFormatting>
  <conditionalFormatting sqref="D14 D22 R4 S30 O8:P8 P14 P28 R66 T66 T63:T64 T61 D8 P6:P7 D61:E61 L64:O65 D65:D68 G6 N6:N7 G19:G20 G24 G34:G36 K61:P61 G62 O62 I64:J64 I65 K66:P66 K68:P68 G15 O67 G12 G9 D4:D5 D11 G67 D17 D33 D28:D30 G28 K63:O63 D63:E64">
    <cfRule type="cellIs" dxfId="1155" priority="1126" operator="equal">
      <formula>9</formula>
    </cfRule>
  </conditionalFormatting>
  <conditionalFormatting sqref="O14">
    <cfRule type="cellIs" dxfId="1154" priority="1118" operator="equal">
      <formula>8</formula>
    </cfRule>
    <cfRule type="cellIs" dxfId="1153" priority="1119" operator="equal">
      <formula>7</formula>
    </cfRule>
    <cfRule type="cellIs" dxfId="1152" priority="1120" operator="equal">
      <formula>6</formula>
    </cfRule>
    <cfRule type="cellIs" dxfId="1151" priority="1121" operator="equal">
      <formula>5</formula>
    </cfRule>
    <cfRule type="cellIs" dxfId="1150" priority="1122" operator="equal">
      <formula>4</formula>
    </cfRule>
    <cfRule type="cellIs" dxfId="1149" priority="1123" operator="equal">
      <formula>3</formula>
    </cfRule>
    <cfRule type="cellIs" dxfId="1148" priority="1124" operator="equal">
      <formula>2</formula>
    </cfRule>
    <cfRule type="cellIs" dxfId="1147" priority="1125" operator="equal">
      <formula>1</formula>
    </cfRule>
  </conditionalFormatting>
  <conditionalFormatting sqref="O14">
    <cfRule type="cellIs" dxfId="1146" priority="1117" operator="equal">
      <formula>9</formula>
    </cfRule>
  </conditionalFormatting>
  <conditionalFormatting sqref="T8:U8 T28 T14 T11 T21 T4 T32 T6">
    <cfRule type="cellIs" dxfId="1145" priority="1109" operator="equal">
      <formula>8</formula>
    </cfRule>
    <cfRule type="cellIs" dxfId="1144" priority="1110" operator="equal">
      <formula>7</formula>
    </cfRule>
    <cfRule type="cellIs" dxfId="1143" priority="1111" operator="equal">
      <formula>6</formula>
    </cfRule>
    <cfRule type="cellIs" dxfId="1142" priority="1112" operator="equal">
      <formula>5</formula>
    </cfRule>
    <cfRule type="cellIs" dxfId="1141" priority="1113" operator="equal">
      <formula>4</formula>
    </cfRule>
    <cfRule type="cellIs" dxfId="1140" priority="1114" operator="equal">
      <formula>3</formula>
    </cfRule>
    <cfRule type="cellIs" dxfId="1139" priority="1115" operator="equal">
      <formula>2</formula>
    </cfRule>
    <cfRule type="cellIs" dxfId="1138" priority="1116" operator="equal">
      <formula>1</formula>
    </cfRule>
  </conditionalFormatting>
  <conditionalFormatting sqref="T8:U8 T28 T14 T11 T21 T4 T32 T6">
    <cfRule type="cellIs" dxfId="1137" priority="1108" operator="equal">
      <formula>9</formula>
    </cfRule>
  </conditionalFormatting>
  <conditionalFormatting sqref="U28">
    <cfRule type="cellIs" dxfId="1136" priority="1100" operator="equal">
      <formula>8</formula>
    </cfRule>
    <cfRule type="cellIs" dxfId="1135" priority="1101" operator="equal">
      <formula>7</formula>
    </cfRule>
    <cfRule type="cellIs" dxfId="1134" priority="1102" operator="equal">
      <formula>6</formula>
    </cfRule>
    <cfRule type="cellIs" dxfId="1133" priority="1103" operator="equal">
      <formula>5</formula>
    </cfRule>
    <cfRule type="cellIs" dxfId="1132" priority="1104" operator="equal">
      <formula>4</formula>
    </cfRule>
    <cfRule type="cellIs" dxfId="1131" priority="1105" operator="equal">
      <formula>3</formula>
    </cfRule>
    <cfRule type="cellIs" dxfId="1130" priority="1106" operator="equal">
      <formula>2</formula>
    </cfRule>
    <cfRule type="cellIs" dxfId="1129" priority="1107" operator="equal">
      <formula>1</formula>
    </cfRule>
  </conditionalFormatting>
  <conditionalFormatting sqref="U28">
    <cfRule type="cellIs" dxfId="1128" priority="1099" operator="equal">
      <formula>9</formula>
    </cfRule>
  </conditionalFormatting>
  <conditionalFormatting sqref="U14">
    <cfRule type="cellIs" dxfId="1127" priority="1091" operator="equal">
      <formula>8</formula>
    </cfRule>
    <cfRule type="cellIs" dxfId="1126" priority="1092" operator="equal">
      <formula>7</formula>
    </cfRule>
    <cfRule type="cellIs" dxfId="1125" priority="1093" operator="equal">
      <formula>6</formula>
    </cfRule>
    <cfRule type="cellIs" dxfId="1124" priority="1094" operator="equal">
      <formula>5</formula>
    </cfRule>
    <cfRule type="cellIs" dxfId="1123" priority="1095" operator="equal">
      <formula>4</formula>
    </cfRule>
    <cfRule type="cellIs" dxfId="1122" priority="1096" operator="equal">
      <formula>3</formula>
    </cfRule>
    <cfRule type="cellIs" dxfId="1121" priority="1097" operator="equal">
      <formula>2</formula>
    </cfRule>
    <cfRule type="cellIs" dxfId="1120" priority="1098" operator="equal">
      <formula>1</formula>
    </cfRule>
  </conditionalFormatting>
  <conditionalFormatting sqref="U14">
    <cfRule type="cellIs" dxfId="1119" priority="1090" operator="equal">
      <formula>9</formula>
    </cfRule>
  </conditionalFormatting>
  <conditionalFormatting sqref="AC4">
    <cfRule type="cellIs" dxfId="1118" priority="1082" operator="equal">
      <formula>8</formula>
    </cfRule>
    <cfRule type="cellIs" dxfId="1117" priority="1083" operator="equal">
      <formula>7</formula>
    </cfRule>
    <cfRule type="cellIs" dxfId="1116" priority="1084" operator="equal">
      <formula>6</formula>
    </cfRule>
    <cfRule type="cellIs" dxfId="1115" priority="1085" operator="equal">
      <formula>5</formula>
    </cfRule>
    <cfRule type="cellIs" dxfId="1114" priority="1086" operator="equal">
      <formula>4</formula>
    </cfRule>
    <cfRule type="cellIs" dxfId="1113" priority="1087" operator="equal">
      <formula>3</formula>
    </cfRule>
    <cfRule type="cellIs" dxfId="1112" priority="1088" operator="equal">
      <formula>2</formula>
    </cfRule>
    <cfRule type="cellIs" dxfId="1111" priority="1089" operator="equal">
      <formula>1</formula>
    </cfRule>
  </conditionalFormatting>
  <conditionalFormatting sqref="AC4">
    <cfRule type="cellIs" dxfId="1110" priority="1081" operator="equal">
      <formula>9</formula>
    </cfRule>
  </conditionalFormatting>
  <conditionalFormatting sqref="AB8">
    <cfRule type="cellIs" dxfId="1109" priority="1073" operator="equal">
      <formula>8</formula>
    </cfRule>
    <cfRule type="cellIs" dxfId="1108" priority="1074" operator="equal">
      <formula>7</formula>
    </cfRule>
    <cfRule type="cellIs" dxfId="1107" priority="1075" operator="equal">
      <formula>6</formula>
    </cfRule>
    <cfRule type="cellIs" dxfId="1106" priority="1076" operator="equal">
      <formula>5</formula>
    </cfRule>
    <cfRule type="cellIs" dxfId="1105" priority="1077" operator="equal">
      <formula>4</formula>
    </cfRule>
    <cfRule type="cellIs" dxfId="1104" priority="1078" operator="equal">
      <formula>3</formula>
    </cfRule>
    <cfRule type="cellIs" dxfId="1103" priority="1079" operator="equal">
      <formula>2</formula>
    </cfRule>
    <cfRule type="cellIs" dxfId="1102" priority="1080" operator="equal">
      <formula>1</formula>
    </cfRule>
  </conditionalFormatting>
  <conditionalFormatting sqref="AB8">
    <cfRule type="cellIs" dxfId="1101" priority="1072" operator="equal">
      <formula>9</formula>
    </cfRule>
  </conditionalFormatting>
  <conditionalFormatting sqref="AB11">
    <cfRule type="cellIs" dxfId="1100" priority="1064" operator="equal">
      <formula>8</formula>
    </cfRule>
    <cfRule type="cellIs" dxfId="1099" priority="1065" operator="equal">
      <formula>7</formula>
    </cfRule>
    <cfRule type="cellIs" dxfId="1098" priority="1066" operator="equal">
      <formula>6</formula>
    </cfRule>
    <cfRule type="cellIs" dxfId="1097" priority="1067" operator="equal">
      <formula>5</formula>
    </cfRule>
    <cfRule type="cellIs" dxfId="1096" priority="1068" operator="equal">
      <formula>4</formula>
    </cfRule>
    <cfRule type="cellIs" dxfId="1095" priority="1069" operator="equal">
      <formula>3</formula>
    </cfRule>
    <cfRule type="cellIs" dxfId="1094" priority="1070" operator="equal">
      <formula>2</formula>
    </cfRule>
    <cfRule type="cellIs" dxfId="1093" priority="1071" operator="equal">
      <formula>1</formula>
    </cfRule>
  </conditionalFormatting>
  <conditionalFormatting sqref="AB11">
    <cfRule type="cellIs" dxfId="1092" priority="1063" operator="equal">
      <formula>9</formula>
    </cfRule>
  </conditionalFormatting>
  <conditionalFormatting sqref="U21">
    <cfRule type="cellIs" dxfId="1091" priority="1055" operator="equal">
      <formula>8</formula>
    </cfRule>
    <cfRule type="cellIs" dxfId="1090" priority="1056" operator="equal">
      <formula>7</formula>
    </cfRule>
    <cfRule type="cellIs" dxfId="1089" priority="1057" operator="equal">
      <formula>6</formula>
    </cfRule>
    <cfRule type="cellIs" dxfId="1088" priority="1058" operator="equal">
      <formula>5</formula>
    </cfRule>
    <cfRule type="cellIs" dxfId="1087" priority="1059" operator="equal">
      <formula>4</formula>
    </cfRule>
    <cfRule type="cellIs" dxfId="1086" priority="1060" operator="equal">
      <formula>3</formula>
    </cfRule>
    <cfRule type="cellIs" dxfId="1085" priority="1061" operator="equal">
      <formula>2</formula>
    </cfRule>
    <cfRule type="cellIs" dxfId="1084" priority="1062" operator="equal">
      <formula>1</formula>
    </cfRule>
  </conditionalFormatting>
  <conditionalFormatting sqref="U21">
    <cfRule type="cellIs" dxfId="1083" priority="1054" operator="equal">
      <formula>9</formula>
    </cfRule>
  </conditionalFormatting>
  <conditionalFormatting sqref="X30">
    <cfRule type="cellIs" dxfId="1082" priority="1046" operator="equal">
      <formula>8</formula>
    </cfRule>
    <cfRule type="cellIs" dxfId="1081" priority="1047" operator="equal">
      <formula>7</formula>
    </cfRule>
    <cfRule type="cellIs" dxfId="1080" priority="1048" operator="equal">
      <formula>6</formula>
    </cfRule>
    <cfRule type="cellIs" dxfId="1079" priority="1049" operator="equal">
      <formula>5</formula>
    </cfRule>
    <cfRule type="cellIs" dxfId="1078" priority="1050" operator="equal">
      <formula>4</formula>
    </cfRule>
    <cfRule type="cellIs" dxfId="1077" priority="1051" operator="equal">
      <formula>3</formula>
    </cfRule>
    <cfRule type="cellIs" dxfId="1076" priority="1052" operator="equal">
      <formula>2</formula>
    </cfRule>
    <cfRule type="cellIs" dxfId="1075" priority="1053" operator="equal">
      <formula>1</formula>
    </cfRule>
  </conditionalFormatting>
  <conditionalFormatting sqref="X30">
    <cfRule type="cellIs" dxfId="1074" priority="1045" operator="equal">
      <formula>9</formula>
    </cfRule>
  </conditionalFormatting>
  <conditionalFormatting sqref="X32">
    <cfRule type="cellIs" dxfId="1073" priority="1037" operator="equal">
      <formula>8</formula>
    </cfRule>
    <cfRule type="cellIs" dxfId="1072" priority="1038" operator="equal">
      <formula>7</formula>
    </cfRule>
    <cfRule type="cellIs" dxfId="1071" priority="1039" operator="equal">
      <formula>6</formula>
    </cfRule>
    <cfRule type="cellIs" dxfId="1070" priority="1040" operator="equal">
      <formula>5</formula>
    </cfRule>
    <cfRule type="cellIs" dxfId="1069" priority="1041" operator="equal">
      <formula>4</formula>
    </cfRule>
    <cfRule type="cellIs" dxfId="1068" priority="1042" operator="equal">
      <formula>3</formula>
    </cfRule>
    <cfRule type="cellIs" dxfId="1067" priority="1043" operator="equal">
      <formula>2</formula>
    </cfRule>
    <cfRule type="cellIs" dxfId="1066" priority="1044" operator="equal">
      <formula>1</formula>
    </cfRule>
  </conditionalFormatting>
  <conditionalFormatting sqref="X32">
    <cfRule type="cellIs" dxfId="1065" priority="1036" operator="equal">
      <formula>9</formula>
    </cfRule>
  </conditionalFormatting>
  <conditionalFormatting sqref="AD22">
    <cfRule type="cellIs" dxfId="1064" priority="1028" operator="equal">
      <formula>8</formula>
    </cfRule>
    <cfRule type="cellIs" dxfId="1063" priority="1029" operator="equal">
      <formula>7</formula>
    </cfRule>
    <cfRule type="cellIs" dxfId="1062" priority="1030" operator="equal">
      <formula>6</formula>
    </cfRule>
    <cfRule type="cellIs" dxfId="1061" priority="1031" operator="equal">
      <formula>5</formula>
    </cfRule>
    <cfRule type="cellIs" dxfId="1060" priority="1032" operator="equal">
      <formula>4</formula>
    </cfRule>
    <cfRule type="cellIs" dxfId="1059" priority="1033" operator="equal">
      <formula>3</formula>
    </cfRule>
    <cfRule type="cellIs" dxfId="1058" priority="1034" operator="equal">
      <formula>2</formula>
    </cfRule>
    <cfRule type="cellIs" dxfId="1057" priority="1035" operator="equal">
      <formula>1</formula>
    </cfRule>
  </conditionalFormatting>
  <conditionalFormatting sqref="AD22">
    <cfRule type="cellIs" dxfId="1056" priority="1027" operator="equal">
      <formula>9</formula>
    </cfRule>
  </conditionalFormatting>
  <conditionalFormatting sqref="U11">
    <cfRule type="cellIs" dxfId="1055" priority="1019" operator="equal">
      <formula>8</formula>
    </cfRule>
    <cfRule type="cellIs" dxfId="1054" priority="1020" operator="equal">
      <formula>7</formula>
    </cfRule>
    <cfRule type="cellIs" dxfId="1053" priority="1021" operator="equal">
      <formula>6</formula>
    </cfRule>
    <cfRule type="cellIs" dxfId="1052" priority="1022" operator="equal">
      <formula>5</formula>
    </cfRule>
    <cfRule type="cellIs" dxfId="1051" priority="1023" operator="equal">
      <formula>4</formula>
    </cfRule>
    <cfRule type="cellIs" dxfId="1050" priority="1024" operator="equal">
      <formula>3</formula>
    </cfRule>
    <cfRule type="cellIs" dxfId="1049" priority="1025" operator="equal">
      <formula>2</formula>
    </cfRule>
    <cfRule type="cellIs" dxfId="1048" priority="1026" operator="equal">
      <formula>1</formula>
    </cfRule>
  </conditionalFormatting>
  <conditionalFormatting sqref="U11">
    <cfRule type="cellIs" dxfId="1047" priority="1018" operator="equal">
      <formula>9</formula>
    </cfRule>
  </conditionalFormatting>
  <conditionalFormatting sqref="AB66 AB63:AB64 AB61">
    <cfRule type="cellIs" dxfId="1046" priority="1010" operator="equal">
      <formula>8</formula>
    </cfRule>
    <cfRule type="cellIs" dxfId="1045" priority="1011" operator="equal">
      <formula>7</formula>
    </cfRule>
    <cfRule type="cellIs" dxfId="1044" priority="1012" operator="equal">
      <formula>6</formula>
    </cfRule>
    <cfRule type="cellIs" dxfId="1043" priority="1013" operator="equal">
      <formula>5</formula>
    </cfRule>
    <cfRule type="cellIs" dxfId="1042" priority="1014" operator="equal">
      <formula>4</formula>
    </cfRule>
    <cfRule type="cellIs" dxfId="1041" priority="1015" operator="equal">
      <formula>3</formula>
    </cfRule>
    <cfRule type="cellIs" dxfId="1040" priority="1016" operator="equal">
      <formula>2</formula>
    </cfRule>
    <cfRule type="cellIs" dxfId="1039" priority="1017" operator="equal">
      <formula>1</formula>
    </cfRule>
  </conditionalFormatting>
  <conditionalFormatting sqref="AB66 AB63:AB64 AB61">
    <cfRule type="cellIs" dxfId="1038" priority="1009" operator="equal">
      <formula>9</formula>
    </cfRule>
  </conditionalFormatting>
  <conditionalFormatting sqref="T30">
    <cfRule type="cellIs" dxfId="1037" priority="1001" operator="equal">
      <formula>8</formula>
    </cfRule>
    <cfRule type="cellIs" dxfId="1036" priority="1002" operator="equal">
      <formula>7</formula>
    </cfRule>
    <cfRule type="cellIs" dxfId="1035" priority="1003" operator="equal">
      <formula>6</formula>
    </cfRule>
    <cfRule type="cellIs" dxfId="1034" priority="1004" operator="equal">
      <formula>5</formula>
    </cfRule>
    <cfRule type="cellIs" dxfId="1033" priority="1005" operator="equal">
      <formula>4</formula>
    </cfRule>
    <cfRule type="cellIs" dxfId="1032" priority="1006" operator="equal">
      <formula>3</formula>
    </cfRule>
    <cfRule type="cellIs" dxfId="1031" priority="1007" operator="equal">
      <formula>2</formula>
    </cfRule>
    <cfRule type="cellIs" dxfId="1030" priority="1008" operator="equal">
      <formula>1</formula>
    </cfRule>
  </conditionalFormatting>
  <conditionalFormatting sqref="T30">
    <cfRule type="cellIs" dxfId="1029" priority="1000" operator="equal">
      <formula>9</formula>
    </cfRule>
  </conditionalFormatting>
  <conditionalFormatting sqref="AC15">
    <cfRule type="cellIs" dxfId="1028" priority="992" operator="equal">
      <formula>8</formula>
    </cfRule>
    <cfRule type="cellIs" dxfId="1027" priority="993" operator="equal">
      <formula>7</formula>
    </cfRule>
    <cfRule type="cellIs" dxfId="1026" priority="994" operator="equal">
      <formula>6</formula>
    </cfRule>
    <cfRule type="cellIs" dxfId="1025" priority="995" operator="equal">
      <formula>5</formula>
    </cfRule>
    <cfRule type="cellIs" dxfId="1024" priority="996" operator="equal">
      <formula>4</formula>
    </cfRule>
    <cfRule type="cellIs" dxfId="1023" priority="997" operator="equal">
      <formula>3</formula>
    </cfRule>
    <cfRule type="cellIs" dxfId="1022" priority="998" operator="equal">
      <formula>2</formula>
    </cfRule>
    <cfRule type="cellIs" dxfId="1021" priority="999" operator="equal">
      <formula>1</formula>
    </cfRule>
  </conditionalFormatting>
  <conditionalFormatting sqref="AC15">
    <cfRule type="cellIs" dxfId="1020" priority="991" operator="equal">
      <formula>9</formula>
    </cfRule>
  </conditionalFormatting>
  <conditionalFormatting sqref="T15">
    <cfRule type="cellIs" dxfId="1019" priority="983" operator="equal">
      <formula>8</formula>
    </cfRule>
    <cfRule type="cellIs" dxfId="1018" priority="984" operator="equal">
      <formula>7</formula>
    </cfRule>
    <cfRule type="cellIs" dxfId="1017" priority="985" operator="equal">
      <formula>6</formula>
    </cfRule>
    <cfRule type="cellIs" dxfId="1016" priority="986" operator="equal">
      <formula>5</formula>
    </cfRule>
    <cfRule type="cellIs" dxfId="1015" priority="987" operator="equal">
      <formula>4</formula>
    </cfRule>
    <cfRule type="cellIs" dxfId="1014" priority="988" operator="equal">
      <formula>3</formula>
    </cfRule>
    <cfRule type="cellIs" dxfId="1013" priority="989" operator="equal">
      <formula>2</formula>
    </cfRule>
    <cfRule type="cellIs" dxfId="1012" priority="990" operator="equal">
      <formula>1</formula>
    </cfRule>
  </conditionalFormatting>
  <conditionalFormatting sqref="T15">
    <cfRule type="cellIs" dxfId="1011" priority="982" operator="equal">
      <formula>9</formula>
    </cfRule>
  </conditionalFormatting>
  <conditionalFormatting sqref="AB9">
    <cfRule type="cellIs" dxfId="1010" priority="974" operator="equal">
      <formula>8</formula>
    </cfRule>
    <cfRule type="cellIs" dxfId="1009" priority="975" operator="equal">
      <formula>7</formula>
    </cfRule>
    <cfRule type="cellIs" dxfId="1008" priority="976" operator="equal">
      <formula>6</formula>
    </cfRule>
    <cfRule type="cellIs" dxfId="1007" priority="977" operator="equal">
      <formula>5</formula>
    </cfRule>
    <cfRule type="cellIs" dxfId="1006" priority="978" operator="equal">
      <formula>4</formula>
    </cfRule>
    <cfRule type="cellIs" dxfId="1005" priority="979" operator="equal">
      <formula>3</formula>
    </cfRule>
    <cfRule type="cellIs" dxfId="1004" priority="980" operator="equal">
      <formula>2</formula>
    </cfRule>
    <cfRule type="cellIs" dxfId="1003" priority="981" operator="equal">
      <formula>1</formula>
    </cfRule>
  </conditionalFormatting>
  <conditionalFormatting sqref="AB9">
    <cfRule type="cellIs" dxfId="1002" priority="973" operator="equal">
      <formula>9</formula>
    </cfRule>
  </conditionalFormatting>
  <conditionalFormatting sqref="T9">
    <cfRule type="cellIs" dxfId="1001" priority="965" operator="equal">
      <formula>8</formula>
    </cfRule>
    <cfRule type="cellIs" dxfId="1000" priority="966" operator="equal">
      <formula>7</formula>
    </cfRule>
    <cfRule type="cellIs" dxfId="999" priority="967" operator="equal">
      <formula>6</formula>
    </cfRule>
    <cfRule type="cellIs" dxfId="998" priority="968" operator="equal">
      <formula>5</formula>
    </cfRule>
    <cfRule type="cellIs" dxfId="997" priority="969" operator="equal">
      <formula>4</formula>
    </cfRule>
    <cfRule type="cellIs" dxfId="996" priority="970" operator="equal">
      <formula>3</formula>
    </cfRule>
    <cfRule type="cellIs" dxfId="995" priority="971" operator="equal">
      <formula>2</formula>
    </cfRule>
    <cfRule type="cellIs" dxfId="994" priority="972" operator="equal">
      <formula>1</formula>
    </cfRule>
  </conditionalFormatting>
  <conditionalFormatting sqref="T9">
    <cfRule type="cellIs" dxfId="993" priority="964" operator="equal">
      <formula>9</formula>
    </cfRule>
  </conditionalFormatting>
  <conditionalFormatting sqref="AB12">
    <cfRule type="cellIs" dxfId="992" priority="956" operator="equal">
      <formula>8</formula>
    </cfRule>
    <cfRule type="cellIs" dxfId="991" priority="957" operator="equal">
      <formula>7</formula>
    </cfRule>
    <cfRule type="cellIs" dxfId="990" priority="958" operator="equal">
      <formula>6</formula>
    </cfRule>
    <cfRule type="cellIs" dxfId="989" priority="959" operator="equal">
      <formula>5</formula>
    </cfRule>
    <cfRule type="cellIs" dxfId="988" priority="960" operator="equal">
      <formula>4</formula>
    </cfRule>
    <cfRule type="cellIs" dxfId="987" priority="961" operator="equal">
      <formula>3</formula>
    </cfRule>
    <cfRule type="cellIs" dxfId="986" priority="962" operator="equal">
      <formula>2</formula>
    </cfRule>
    <cfRule type="cellIs" dxfId="985" priority="963" operator="equal">
      <formula>1</formula>
    </cfRule>
  </conditionalFormatting>
  <conditionalFormatting sqref="AB12">
    <cfRule type="cellIs" dxfId="984" priority="955" operator="equal">
      <formula>9</formula>
    </cfRule>
  </conditionalFormatting>
  <conditionalFormatting sqref="T12">
    <cfRule type="cellIs" dxfId="983" priority="947" operator="equal">
      <formula>8</formula>
    </cfRule>
    <cfRule type="cellIs" dxfId="982" priority="948" operator="equal">
      <formula>7</formula>
    </cfRule>
    <cfRule type="cellIs" dxfId="981" priority="949" operator="equal">
      <formula>6</formula>
    </cfRule>
    <cfRule type="cellIs" dxfId="980" priority="950" operator="equal">
      <formula>5</formula>
    </cfRule>
    <cfRule type="cellIs" dxfId="979" priority="951" operator="equal">
      <formula>4</formula>
    </cfRule>
    <cfRule type="cellIs" dxfId="978" priority="952" operator="equal">
      <formula>3</formula>
    </cfRule>
    <cfRule type="cellIs" dxfId="977" priority="953" operator="equal">
      <formula>2</formula>
    </cfRule>
    <cfRule type="cellIs" dxfId="976" priority="954" operator="equal">
      <formula>1</formula>
    </cfRule>
  </conditionalFormatting>
  <conditionalFormatting sqref="T12">
    <cfRule type="cellIs" dxfId="975" priority="946" operator="equal">
      <formula>9</formula>
    </cfRule>
  </conditionalFormatting>
  <conditionalFormatting sqref="AC31">
    <cfRule type="cellIs" dxfId="974" priority="938" operator="equal">
      <formula>8</formula>
    </cfRule>
    <cfRule type="cellIs" dxfId="973" priority="939" operator="equal">
      <formula>7</formula>
    </cfRule>
    <cfRule type="cellIs" dxfId="972" priority="940" operator="equal">
      <formula>6</formula>
    </cfRule>
    <cfRule type="cellIs" dxfId="971" priority="941" operator="equal">
      <formula>5</formula>
    </cfRule>
    <cfRule type="cellIs" dxfId="970" priority="942" operator="equal">
      <formula>4</formula>
    </cfRule>
    <cfRule type="cellIs" dxfId="969" priority="943" operator="equal">
      <formula>3</formula>
    </cfRule>
    <cfRule type="cellIs" dxfId="968" priority="944" operator="equal">
      <formula>2</formula>
    </cfRule>
    <cfRule type="cellIs" dxfId="967" priority="945" operator="equal">
      <formula>1</formula>
    </cfRule>
  </conditionalFormatting>
  <conditionalFormatting sqref="AC31">
    <cfRule type="cellIs" dxfId="966" priority="937" operator="equal">
      <formula>9</formula>
    </cfRule>
  </conditionalFormatting>
  <conditionalFormatting sqref="T31">
    <cfRule type="cellIs" dxfId="965" priority="929" operator="equal">
      <formula>8</formula>
    </cfRule>
    <cfRule type="cellIs" dxfId="964" priority="930" operator="equal">
      <formula>7</formula>
    </cfRule>
    <cfRule type="cellIs" dxfId="963" priority="931" operator="equal">
      <formula>6</formula>
    </cfRule>
    <cfRule type="cellIs" dxfId="962" priority="932" operator="equal">
      <formula>5</formula>
    </cfRule>
    <cfRule type="cellIs" dxfId="961" priority="933" operator="equal">
      <formula>4</formula>
    </cfRule>
    <cfRule type="cellIs" dxfId="960" priority="934" operator="equal">
      <formula>3</formula>
    </cfRule>
    <cfRule type="cellIs" dxfId="959" priority="935" operator="equal">
      <formula>2</formula>
    </cfRule>
    <cfRule type="cellIs" dxfId="958" priority="936" operator="equal">
      <formula>1</formula>
    </cfRule>
  </conditionalFormatting>
  <conditionalFormatting sqref="T31">
    <cfRule type="cellIs" dxfId="957" priority="928" operator="equal">
      <formula>9</formula>
    </cfRule>
  </conditionalFormatting>
  <conditionalFormatting sqref="AC34">
    <cfRule type="cellIs" dxfId="956" priority="920" operator="equal">
      <formula>8</formula>
    </cfRule>
    <cfRule type="cellIs" dxfId="955" priority="921" operator="equal">
      <formula>7</formula>
    </cfRule>
    <cfRule type="cellIs" dxfId="954" priority="922" operator="equal">
      <formula>6</formula>
    </cfRule>
    <cfRule type="cellIs" dxfId="953" priority="923" operator="equal">
      <formula>5</formula>
    </cfRule>
    <cfRule type="cellIs" dxfId="952" priority="924" operator="equal">
      <formula>4</formula>
    </cfRule>
    <cfRule type="cellIs" dxfId="951" priority="925" operator="equal">
      <formula>3</formula>
    </cfRule>
    <cfRule type="cellIs" dxfId="950" priority="926" operator="equal">
      <formula>2</formula>
    </cfRule>
    <cfRule type="cellIs" dxfId="949" priority="927" operator="equal">
      <formula>1</formula>
    </cfRule>
  </conditionalFormatting>
  <conditionalFormatting sqref="AC34">
    <cfRule type="cellIs" dxfId="948" priority="919" operator="equal">
      <formula>9</formula>
    </cfRule>
  </conditionalFormatting>
  <conditionalFormatting sqref="T34">
    <cfRule type="cellIs" dxfId="947" priority="911" operator="equal">
      <formula>8</formula>
    </cfRule>
    <cfRule type="cellIs" dxfId="946" priority="912" operator="equal">
      <formula>7</formula>
    </cfRule>
    <cfRule type="cellIs" dxfId="945" priority="913" operator="equal">
      <formula>6</formula>
    </cfRule>
    <cfRule type="cellIs" dxfId="944" priority="914" operator="equal">
      <formula>5</formula>
    </cfRule>
    <cfRule type="cellIs" dxfId="943" priority="915" operator="equal">
      <formula>4</formula>
    </cfRule>
    <cfRule type="cellIs" dxfId="942" priority="916" operator="equal">
      <formula>3</formula>
    </cfRule>
    <cfRule type="cellIs" dxfId="941" priority="917" operator="equal">
      <formula>2</formula>
    </cfRule>
    <cfRule type="cellIs" dxfId="940" priority="918" operator="equal">
      <formula>1</formula>
    </cfRule>
  </conditionalFormatting>
  <conditionalFormatting sqref="T34">
    <cfRule type="cellIs" dxfId="939" priority="910" operator="equal">
      <formula>9</formula>
    </cfRule>
  </conditionalFormatting>
  <conditionalFormatting sqref="AB24">
    <cfRule type="cellIs" dxfId="938" priority="902" operator="equal">
      <formula>8</formula>
    </cfRule>
    <cfRule type="cellIs" dxfId="937" priority="903" operator="equal">
      <formula>7</formula>
    </cfRule>
    <cfRule type="cellIs" dxfId="936" priority="904" operator="equal">
      <formula>6</formula>
    </cfRule>
    <cfRule type="cellIs" dxfId="935" priority="905" operator="equal">
      <formula>5</formula>
    </cfRule>
    <cfRule type="cellIs" dxfId="934" priority="906" operator="equal">
      <formula>4</formula>
    </cfRule>
    <cfRule type="cellIs" dxfId="933" priority="907" operator="equal">
      <formula>3</formula>
    </cfRule>
    <cfRule type="cellIs" dxfId="932" priority="908" operator="equal">
      <formula>2</formula>
    </cfRule>
    <cfRule type="cellIs" dxfId="931" priority="909" operator="equal">
      <formula>1</formula>
    </cfRule>
  </conditionalFormatting>
  <conditionalFormatting sqref="AB24">
    <cfRule type="cellIs" dxfId="930" priority="901" operator="equal">
      <formula>9</formula>
    </cfRule>
  </conditionalFormatting>
  <conditionalFormatting sqref="T24">
    <cfRule type="cellIs" dxfId="929" priority="893" operator="equal">
      <formula>8</formula>
    </cfRule>
    <cfRule type="cellIs" dxfId="928" priority="894" operator="equal">
      <formula>7</formula>
    </cfRule>
    <cfRule type="cellIs" dxfId="927" priority="895" operator="equal">
      <formula>6</formula>
    </cfRule>
    <cfRule type="cellIs" dxfId="926" priority="896" operator="equal">
      <formula>5</formula>
    </cfRule>
    <cfRule type="cellIs" dxfId="925" priority="897" operator="equal">
      <formula>4</formula>
    </cfRule>
    <cfRule type="cellIs" dxfId="924" priority="898" operator="equal">
      <formula>3</formula>
    </cfRule>
    <cfRule type="cellIs" dxfId="923" priority="899" operator="equal">
      <formula>2</formula>
    </cfRule>
    <cfRule type="cellIs" dxfId="922" priority="900" operator="equal">
      <formula>1</formula>
    </cfRule>
  </conditionalFormatting>
  <conditionalFormatting sqref="T24">
    <cfRule type="cellIs" dxfId="921" priority="892" operator="equal">
      <formula>9</formula>
    </cfRule>
  </conditionalFormatting>
  <conditionalFormatting sqref="T22">
    <cfRule type="cellIs" dxfId="920" priority="884" operator="equal">
      <formula>8</formula>
    </cfRule>
    <cfRule type="cellIs" dxfId="919" priority="885" operator="equal">
      <formula>7</formula>
    </cfRule>
    <cfRule type="cellIs" dxfId="918" priority="886" operator="equal">
      <formula>6</formula>
    </cfRule>
    <cfRule type="cellIs" dxfId="917" priority="887" operator="equal">
      <formula>5</formula>
    </cfRule>
    <cfRule type="cellIs" dxfId="916" priority="888" operator="equal">
      <formula>4</formula>
    </cfRule>
    <cfRule type="cellIs" dxfId="915" priority="889" operator="equal">
      <formula>3</formula>
    </cfRule>
    <cfRule type="cellIs" dxfId="914" priority="890" operator="equal">
      <formula>2</formula>
    </cfRule>
    <cfRule type="cellIs" dxfId="913" priority="891" operator="equal">
      <formula>1</formula>
    </cfRule>
  </conditionalFormatting>
  <conditionalFormatting sqref="T22">
    <cfRule type="cellIs" dxfId="912" priority="883" operator="equal">
      <formula>9</formula>
    </cfRule>
  </conditionalFormatting>
  <conditionalFormatting sqref="AC6">
    <cfRule type="cellIs" dxfId="911" priority="875" operator="equal">
      <formula>8</formula>
    </cfRule>
    <cfRule type="cellIs" dxfId="910" priority="876" operator="equal">
      <formula>7</formula>
    </cfRule>
    <cfRule type="cellIs" dxfId="909" priority="877" operator="equal">
      <formula>6</formula>
    </cfRule>
    <cfRule type="cellIs" dxfId="908" priority="878" operator="equal">
      <formula>5</formula>
    </cfRule>
    <cfRule type="cellIs" dxfId="907" priority="879" operator="equal">
      <formula>4</formula>
    </cfRule>
    <cfRule type="cellIs" dxfId="906" priority="880" operator="equal">
      <formula>3</formula>
    </cfRule>
    <cfRule type="cellIs" dxfId="905" priority="881" operator="equal">
      <formula>2</formula>
    </cfRule>
    <cfRule type="cellIs" dxfId="904" priority="882" operator="equal">
      <formula>1</formula>
    </cfRule>
  </conditionalFormatting>
  <conditionalFormatting sqref="AC6">
    <cfRule type="cellIs" dxfId="903" priority="874" operator="equal">
      <formula>9</formula>
    </cfRule>
  </conditionalFormatting>
  <conditionalFormatting sqref="F69:F70 F72:F73">
    <cfRule type="cellIs" dxfId="902" priority="865" operator="equal">
      <formula>9</formula>
    </cfRule>
  </conditionalFormatting>
  <conditionalFormatting sqref="F69:F70 F72:F73">
    <cfRule type="cellIs" dxfId="901" priority="866" operator="equal">
      <formula>8</formula>
    </cfRule>
    <cfRule type="cellIs" dxfId="900" priority="867" operator="equal">
      <formula>7</formula>
    </cfRule>
    <cfRule type="cellIs" dxfId="899" priority="868" operator="equal">
      <formula>6</formula>
    </cfRule>
    <cfRule type="cellIs" dxfId="898" priority="869" operator="equal">
      <formula>5</formula>
    </cfRule>
    <cfRule type="cellIs" dxfId="897" priority="870" operator="equal">
      <formula>4</formula>
    </cfRule>
    <cfRule type="cellIs" dxfId="896" priority="871" operator="equal">
      <formula>3</formula>
    </cfRule>
    <cfRule type="cellIs" dxfId="895" priority="872" operator="equal">
      <formula>2</formula>
    </cfRule>
    <cfRule type="cellIs" dxfId="894" priority="873" operator="equal">
      <formula>1</formula>
    </cfRule>
  </conditionalFormatting>
  <conditionalFormatting sqref="P72">
    <cfRule type="cellIs" dxfId="893" priority="856" operator="equal">
      <formula>9</formula>
    </cfRule>
  </conditionalFormatting>
  <conditionalFormatting sqref="P72">
    <cfRule type="cellIs" dxfId="892" priority="857" operator="equal">
      <formula>8</formula>
    </cfRule>
    <cfRule type="cellIs" dxfId="891" priority="858" operator="equal">
      <formula>7</formula>
    </cfRule>
    <cfRule type="cellIs" dxfId="890" priority="859" operator="equal">
      <formula>6</formula>
    </cfRule>
    <cfRule type="cellIs" dxfId="889" priority="860" operator="equal">
      <formula>5</formula>
    </cfRule>
    <cfRule type="cellIs" dxfId="888" priority="861" operator="equal">
      <formula>4</formula>
    </cfRule>
    <cfRule type="cellIs" dxfId="887" priority="862" operator="equal">
      <formula>3</formula>
    </cfRule>
    <cfRule type="cellIs" dxfId="886" priority="863" operator="equal">
      <formula>2</formula>
    </cfRule>
    <cfRule type="cellIs" dxfId="885" priority="864" operator="equal">
      <formula>1</formula>
    </cfRule>
  </conditionalFormatting>
  <conditionalFormatting sqref="N72:O72">
    <cfRule type="cellIs" dxfId="884" priority="848" operator="equal">
      <formula>8</formula>
    </cfRule>
    <cfRule type="cellIs" dxfId="883" priority="849" operator="equal">
      <formula>7</formula>
    </cfRule>
    <cfRule type="cellIs" dxfId="882" priority="850" operator="equal">
      <formula>6</formula>
    </cfRule>
    <cfRule type="cellIs" dxfId="881" priority="851" operator="equal">
      <formula>5</formula>
    </cfRule>
    <cfRule type="cellIs" dxfId="880" priority="852" operator="equal">
      <formula>4</formula>
    </cfRule>
    <cfRule type="cellIs" dxfId="879" priority="853" operator="equal">
      <formula>3</formula>
    </cfRule>
    <cfRule type="cellIs" dxfId="878" priority="854" operator="equal">
      <formula>2</formula>
    </cfRule>
    <cfRule type="cellIs" dxfId="877" priority="855" operator="equal">
      <formula>1</formula>
    </cfRule>
  </conditionalFormatting>
  <conditionalFormatting sqref="N72:O72">
    <cfRule type="cellIs" dxfId="876" priority="847" operator="equal">
      <formula>9</formula>
    </cfRule>
  </conditionalFormatting>
  <conditionalFormatting sqref="M72">
    <cfRule type="cellIs" dxfId="875" priority="838" operator="equal">
      <formula>9</formula>
    </cfRule>
  </conditionalFormatting>
  <conditionalFormatting sqref="M72">
    <cfRule type="cellIs" dxfId="874" priority="839" operator="equal">
      <formula>8</formula>
    </cfRule>
    <cfRule type="cellIs" dxfId="873" priority="840" operator="equal">
      <formula>7</formula>
    </cfRule>
    <cfRule type="cellIs" dxfId="872" priority="841" operator="equal">
      <formula>6</formula>
    </cfRule>
    <cfRule type="cellIs" dxfId="871" priority="842" operator="equal">
      <formula>5</formula>
    </cfRule>
    <cfRule type="cellIs" dxfId="870" priority="843" operator="equal">
      <formula>4</formula>
    </cfRule>
    <cfRule type="cellIs" dxfId="869" priority="844" operator="equal">
      <formula>3</formula>
    </cfRule>
    <cfRule type="cellIs" dxfId="868" priority="845" operator="equal">
      <formula>2</formula>
    </cfRule>
    <cfRule type="cellIs" dxfId="867" priority="846" operator="equal">
      <formula>1</formula>
    </cfRule>
  </conditionalFormatting>
  <conditionalFormatting sqref="D72">
    <cfRule type="cellIs" dxfId="866" priority="829" operator="equal">
      <formula>9</formula>
    </cfRule>
  </conditionalFormatting>
  <conditionalFormatting sqref="D72">
    <cfRule type="cellIs" dxfId="865" priority="830" operator="equal">
      <formula>8</formula>
    </cfRule>
    <cfRule type="cellIs" dxfId="864" priority="831" operator="equal">
      <formula>7</formula>
    </cfRule>
    <cfRule type="cellIs" dxfId="863" priority="832" operator="equal">
      <formula>6</formula>
    </cfRule>
    <cfRule type="cellIs" dxfId="862" priority="833" operator="equal">
      <formula>5</formula>
    </cfRule>
    <cfRule type="cellIs" dxfId="861" priority="834" operator="equal">
      <formula>4</formula>
    </cfRule>
    <cfRule type="cellIs" dxfId="860" priority="835" operator="equal">
      <formula>3</formula>
    </cfRule>
    <cfRule type="cellIs" dxfId="859" priority="836" operator="equal">
      <formula>2</formula>
    </cfRule>
    <cfRule type="cellIs" dxfId="858" priority="837" operator="equal">
      <formula>1</formula>
    </cfRule>
  </conditionalFormatting>
  <conditionalFormatting sqref="E72">
    <cfRule type="cellIs" dxfId="857" priority="821" operator="equal">
      <formula>8</formula>
    </cfRule>
    <cfRule type="cellIs" dxfId="856" priority="822" operator="equal">
      <formula>7</formula>
    </cfRule>
    <cfRule type="cellIs" dxfId="855" priority="823" operator="equal">
      <formula>6</formula>
    </cfRule>
    <cfRule type="cellIs" dxfId="854" priority="824" operator="equal">
      <formula>5</formula>
    </cfRule>
    <cfRule type="cellIs" dxfId="853" priority="825" operator="equal">
      <formula>4</formula>
    </cfRule>
    <cfRule type="cellIs" dxfId="852" priority="826" operator="equal">
      <formula>3</formula>
    </cfRule>
    <cfRule type="cellIs" dxfId="851" priority="827" operator="equal">
      <formula>2</formula>
    </cfRule>
    <cfRule type="cellIs" dxfId="850" priority="828" operator="equal">
      <formula>1</formula>
    </cfRule>
  </conditionalFormatting>
  <conditionalFormatting sqref="E72">
    <cfRule type="cellIs" dxfId="849" priority="820" operator="equal">
      <formula>9</formula>
    </cfRule>
  </conditionalFormatting>
  <conditionalFormatting sqref="D71">
    <cfRule type="cellIs" dxfId="848" priority="811" operator="equal">
      <formula>9</formula>
    </cfRule>
  </conditionalFormatting>
  <conditionalFormatting sqref="D71">
    <cfRule type="cellIs" dxfId="847" priority="812" operator="equal">
      <formula>8</formula>
    </cfRule>
    <cfRule type="cellIs" dxfId="846" priority="813" operator="equal">
      <formula>7</formula>
    </cfRule>
    <cfRule type="cellIs" dxfId="845" priority="814" operator="equal">
      <formula>6</formula>
    </cfRule>
    <cfRule type="cellIs" dxfId="844" priority="815" operator="equal">
      <formula>5</formula>
    </cfRule>
    <cfRule type="cellIs" dxfId="843" priority="816" operator="equal">
      <formula>4</formula>
    </cfRule>
    <cfRule type="cellIs" dxfId="842" priority="817" operator="equal">
      <formula>3</formula>
    </cfRule>
    <cfRule type="cellIs" dxfId="841" priority="818" operator="equal">
      <formula>2</formula>
    </cfRule>
    <cfRule type="cellIs" dxfId="840" priority="819" operator="equal">
      <formula>1</formula>
    </cfRule>
  </conditionalFormatting>
  <conditionalFormatting sqref="T59">
    <cfRule type="cellIs" dxfId="839" priority="397" operator="equal">
      <formula>9</formula>
    </cfRule>
  </conditionalFormatting>
  <conditionalFormatting sqref="T59">
    <cfRule type="cellIs" dxfId="838" priority="398" operator="equal">
      <formula>8</formula>
    </cfRule>
    <cfRule type="cellIs" dxfId="837" priority="399" operator="equal">
      <formula>7</formula>
    </cfRule>
    <cfRule type="cellIs" dxfId="836" priority="400" operator="equal">
      <formula>6</formula>
    </cfRule>
    <cfRule type="cellIs" dxfId="835" priority="401" operator="equal">
      <formula>5</formula>
    </cfRule>
    <cfRule type="cellIs" dxfId="834" priority="402" operator="equal">
      <formula>4</formula>
    </cfRule>
    <cfRule type="cellIs" dxfId="833" priority="403" operator="equal">
      <formula>3</formula>
    </cfRule>
    <cfRule type="cellIs" dxfId="832" priority="404" operator="equal">
      <formula>2</formula>
    </cfRule>
    <cfRule type="cellIs" dxfId="831" priority="405" operator="equal">
      <formula>1</formula>
    </cfRule>
  </conditionalFormatting>
  <conditionalFormatting sqref="D59">
    <cfRule type="cellIs" dxfId="830" priority="389" operator="equal">
      <formula>8</formula>
    </cfRule>
    <cfRule type="cellIs" dxfId="829" priority="390" operator="equal">
      <formula>7</formula>
    </cfRule>
    <cfRule type="cellIs" dxfId="828" priority="391" operator="equal">
      <formula>6</formula>
    </cfRule>
    <cfRule type="cellIs" dxfId="827" priority="392" operator="equal">
      <formula>5</formula>
    </cfRule>
    <cfRule type="cellIs" dxfId="826" priority="393" operator="equal">
      <formula>4</formula>
    </cfRule>
    <cfRule type="cellIs" dxfId="825" priority="394" operator="equal">
      <formula>3</formula>
    </cfRule>
    <cfRule type="cellIs" dxfId="824" priority="395" operator="equal">
      <formula>2</formula>
    </cfRule>
    <cfRule type="cellIs" dxfId="823" priority="396" operator="equal">
      <formula>1</formula>
    </cfRule>
  </conditionalFormatting>
  <conditionalFormatting sqref="D59">
    <cfRule type="cellIs" dxfId="822" priority="388" operator="equal">
      <formula>9</formula>
    </cfRule>
  </conditionalFormatting>
  <conditionalFormatting sqref="H38:L38 G37:L37">
    <cfRule type="cellIs" dxfId="821" priority="803" operator="equal">
      <formula>8</formula>
    </cfRule>
    <cfRule type="cellIs" dxfId="820" priority="804" operator="equal">
      <formula>7</formula>
    </cfRule>
    <cfRule type="cellIs" dxfId="819" priority="805" operator="equal">
      <formula>6</formula>
    </cfRule>
    <cfRule type="cellIs" dxfId="818" priority="806" operator="equal">
      <formula>5</formula>
    </cfRule>
    <cfRule type="cellIs" dxfId="817" priority="807" operator="equal">
      <formula>4</formula>
    </cfRule>
    <cfRule type="cellIs" dxfId="816" priority="808" operator="equal">
      <formula>3</formula>
    </cfRule>
    <cfRule type="cellIs" dxfId="815" priority="809" operator="equal">
      <formula>2</formula>
    </cfRule>
    <cfRule type="cellIs" dxfId="814" priority="810" operator="equal">
      <formula>1</formula>
    </cfRule>
  </conditionalFormatting>
  <conditionalFormatting sqref="H38:L38 G37:L37">
    <cfRule type="cellIs" dxfId="813" priority="802" operator="equal">
      <formula>9</formula>
    </cfRule>
  </conditionalFormatting>
  <conditionalFormatting sqref="T37">
    <cfRule type="cellIs" dxfId="812" priority="794" operator="equal">
      <formula>8</formula>
    </cfRule>
    <cfRule type="cellIs" dxfId="811" priority="795" operator="equal">
      <formula>7</formula>
    </cfRule>
    <cfRule type="cellIs" dxfId="810" priority="796" operator="equal">
      <formula>6</formula>
    </cfRule>
    <cfRule type="cellIs" dxfId="809" priority="797" operator="equal">
      <formula>5</formula>
    </cfRule>
    <cfRule type="cellIs" dxfId="808" priority="798" operator="equal">
      <formula>4</formula>
    </cfRule>
    <cfRule type="cellIs" dxfId="807" priority="799" operator="equal">
      <formula>3</formula>
    </cfRule>
    <cfRule type="cellIs" dxfId="806" priority="800" operator="equal">
      <formula>2</formula>
    </cfRule>
    <cfRule type="cellIs" dxfId="805" priority="801" operator="equal">
      <formula>1</formula>
    </cfRule>
  </conditionalFormatting>
  <conditionalFormatting sqref="T37">
    <cfRule type="cellIs" dxfId="804" priority="793" operator="equal">
      <formula>9</formula>
    </cfRule>
  </conditionalFormatting>
  <conditionalFormatting sqref="D37">
    <cfRule type="cellIs" dxfId="803" priority="785" operator="equal">
      <formula>8</formula>
    </cfRule>
    <cfRule type="cellIs" dxfId="802" priority="786" operator="equal">
      <formula>7</formula>
    </cfRule>
    <cfRule type="cellIs" dxfId="801" priority="787" operator="equal">
      <formula>6</formula>
    </cfRule>
    <cfRule type="cellIs" dxfId="800" priority="788" operator="equal">
      <formula>5</formula>
    </cfRule>
    <cfRule type="cellIs" dxfId="799" priority="789" operator="equal">
      <formula>4</formula>
    </cfRule>
    <cfRule type="cellIs" dxfId="798" priority="790" operator="equal">
      <formula>3</formula>
    </cfRule>
    <cfRule type="cellIs" dxfId="797" priority="791" operator="equal">
      <formula>2</formula>
    </cfRule>
    <cfRule type="cellIs" dxfId="796" priority="792" operator="equal">
      <formula>1</formula>
    </cfRule>
  </conditionalFormatting>
  <conditionalFormatting sqref="D37">
    <cfRule type="cellIs" dxfId="795" priority="784" operator="equal">
      <formula>9</formula>
    </cfRule>
  </conditionalFormatting>
  <conditionalFormatting sqref="U37">
    <cfRule type="cellIs" dxfId="794" priority="776" operator="equal">
      <formula>8</formula>
    </cfRule>
    <cfRule type="cellIs" dxfId="793" priority="777" operator="equal">
      <formula>7</formula>
    </cfRule>
    <cfRule type="cellIs" dxfId="792" priority="778" operator="equal">
      <formula>6</formula>
    </cfRule>
    <cfRule type="cellIs" dxfId="791" priority="779" operator="equal">
      <formula>5</formula>
    </cfRule>
    <cfRule type="cellIs" dxfId="790" priority="780" operator="equal">
      <formula>4</formula>
    </cfRule>
    <cfRule type="cellIs" dxfId="789" priority="781" operator="equal">
      <formula>3</formula>
    </cfRule>
    <cfRule type="cellIs" dxfId="788" priority="782" operator="equal">
      <formula>2</formula>
    </cfRule>
    <cfRule type="cellIs" dxfId="787" priority="783" operator="equal">
      <formula>1</formula>
    </cfRule>
  </conditionalFormatting>
  <conditionalFormatting sqref="U37">
    <cfRule type="cellIs" dxfId="786" priority="775" operator="equal">
      <formula>9</formula>
    </cfRule>
  </conditionalFormatting>
  <conditionalFormatting sqref="Y37">
    <cfRule type="cellIs" dxfId="785" priority="767" operator="equal">
      <formula>8</formula>
    </cfRule>
    <cfRule type="cellIs" dxfId="784" priority="768" operator="equal">
      <formula>7</formula>
    </cfRule>
    <cfRule type="cellIs" dxfId="783" priority="769" operator="equal">
      <formula>6</formula>
    </cfRule>
    <cfRule type="cellIs" dxfId="782" priority="770" operator="equal">
      <formula>5</formula>
    </cfRule>
    <cfRule type="cellIs" dxfId="781" priority="771" operator="equal">
      <formula>4</formula>
    </cfRule>
    <cfRule type="cellIs" dxfId="780" priority="772" operator="equal">
      <formula>3</formula>
    </cfRule>
    <cfRule type="cellIs" dxfId="779" priority="773" operator="equal">
      <formula>2</formula>
    </cfRule>
    <cfRule type="cellIs" dxfId="778" priority="774" operator="equal">
      <formula>1</formula>
    </cfRule>
  </conditionalFormatting>
  <conditionalFormatting sqref="Y37">
    <cfRule type="cellIs" dxfId="777" priority="766" operator="equal">
      <formula>9</formula>
    </cfRule>
  </conditionalFormatting>
  <conditionalFormatting sqref="G50:M50">
    <cfRule type="cellIs" dxfId="776" priority="758" operator="equal">
      <formula>8</formula>
    </cfRule>
    <cfRule type="cellIs" dxfId="775" priority="759" operator="equal">
      <formula>7</formula>
    </cfRule>
    <cfRule type="cellIs" dxfId="774" priority="760" operator="equal">
      <formula>6</formula>
    </cfRule>
    <cfRule type="cellIs" dxfId="773" priority="761" operator="equal">
      <formula>5</formula>
    </cfRule>
    <cfRule type="cellIs" dxfId="772" priority="762" operator="equal">
      <formula>4</formula>
    </cfRule>
    <cfRule type="cellIs" dxfId="771" priority="763" operator="equal">
      <formula>3</formula>
    </cfRule>
    <cfRule type="cellIs" dxfId="770" priority="764" operator="equal">
      <formula>2</formula>
    </cfRule>
    <cfRule type="cellIs" dxfId="769" priority="765" operator="equal">
      <formula>1</formula>
    </cfRule>
  </conditionalFormatting>
  <conditionalFormatting sqref="G50:M50">
    <cfRule type="cellIs" dxfId="768" priority="757" operator="equal">
      <formula>9</formula>
    </cfRule>
  </conditionalFormatting>
  <conditionalFormatting sqref="G39:L39">
    <cfRule type="cellIs" dxfId="767" priority="740" operator="equal">
      <formula>8</formula>
    </cfRule>
    <cfRule type="cellIs" dxfId="766" priority="741" operator="equal">
      <formula>7</formula>
    </cfRule>
    <cfRule type="cellIs" dxfId="765" priority="742" operator="equal">
      <formula>6</formula>
    </cfRule>
    <cfRule type="cellIs" dxfId="764" priority="743" operator="equal">
      <formula>5</formula>
    </cfRule>
    <cfRule type="cellIs" dxfId="763" priority="744" operator="equal">
      <formula>4</formula>
    </cfRule>
    <cfRule type="cellIs" dxfId="762" priority="745" operator="equal">
      <formula>3</formula>
    </cfRule>
    <cfRule type="cellIs" dxfId="761" priority="746" operator="equal">
      <formula>2</formula>
    </cfRule>
    <cfRule type="cellIs" dxfId="760" priority="747" operator="equal">
      <formula>1</formula>
    </cfRule>
  </conditionalFormatting>
  <conditionalFormatting sqref="G39:L39">
    <cfRule type="cellIs" dxfId="759" priority="739" operator="equal">
      <formula>9</formula>
    </cfRule>
  </conditionalFormatting>
  <conditionalFormatting sqref="T39">
    <cfRule type="cellIs" dxfId="758" priority="731" operator="equal">
      <formula>8</formula>
    </cfRule>
    <cfRule type="cellIs" dxfId="757" priority="732" operator="equal">
      <formula>7</formula>
    </cfRule>
    <cfRule type="cellIs" dxfId="756" priority="733" operator="equal">
      <formula>6</formula>
    </cfRule>
    <cfRule type="cellIs" dxfId="755" priority="734" operator="equal">
      <formula>5</formula>
    </cfRule>
    <cfRule type="cellIs" dxfId="754" priority="735" operator="equal">
      <formula>4</formula>
    </cfRule>
    <cfRule type="cellIs" dxfId="753" priority="736" operator="equal">
      <formula>3</formula>
    </cfRule>
    <cfRule type="cellIs" dxfId="752" priority="737" operator="equal">
      <formula>2</formula>
    </cfRule>
    <cfRule type="cellIs" dxfId="751" priority="738" operator="equal">
      <formula>1</formula>
    </cfRule>
  </conditionalFormatting>
  <conditionalFormatting sqref="T39">
    <cfRule type="cellIs" dxfId="750" priority="730" operator="equal">
      <formula>9</formula>
    </cfRule>
  </conditionalFormatting>
  <conditionalFormatting sqref="D50">
    <cfRule type="cellIs" dxfId="749" priority="749" operator="equal">
      <formula>8</formula>
    </cfRule>
    <cfRule type="cellIs" dxfId="748" priority="750" operator="equal">
      <formula>7</formula>
    </cfRule>
    <cfRule type="cellIs" dxfId="747" priority="751" operator="equal">
      <formula>6</formula>
    </cfRule>
    <cfRule type="cellIs" dxfId="746" priority="752" operator="equal">
      <formula>5</formula>
    </cfRule>
    <cfRule type="cellIs" dxfId="745" priority="753" operator="equal">
      <formula>4</formula>
    </cfRule>
    <cfRule type="cellIs" dxfId="744" priority="754" operator="equal">
      <formula>3</formula>
    </cfRule>
    <cfRule type="cellIs" dxfId="743" priority="755" operator="equal">
      <formula>2</formula>
    </cfRule>
    <cfRule type="cellIs" dxfId="742" priority="756" operator="equal">
      <formula>1</formula>
    </cfRule>
  </conditionalFormatting>
  <conditionalFormatting sqref="D50">
    <cfRule type="cellIs" dxfId="741" priority="748" operator="equal">
      <formula>9</formula>
    </cfRule>
  </conditionalFormatting>
  <conditionalFormatting sqref="G42:L42">
    <cfRule type="cellIs" dxfId="740" priority="713" operator="equal">
      <formula>8</formula>
    </cfRule>
    <cfRule type="cellIs" dxfId="739" priority="714" operator="equal">
      <formula>7</formula>
    </cfRule>
    <cfRule type="cellIs" dxfId="738" priority="715" operator="equal">
      <formula>6</formula>
    </cfRule>
    <cfRule type="cellIs" dxfId="737" priority="716" operator="equal">
      <formula>5</formula>
    </cfRule>
    <cfRule type="cellIs" dxfId="736" priority="717" operator="equal">
      <formula>4</formula>
    </cfRule>
    <cfRule type="cellIs" dxfId="735" priority="718" operator="equal">
      <formula>3</formula>
    </cfRule>
    <cfRule type="cellIs" dxfId="734" priority="719" operator="equal">
      <formula>2</formula>
    </cfRule>
    <cfRule type="cellIs" dxfId="733" priority="720" operator="equal">
      <formula>1</formula>
    </cfRule>
  </conditionalFormatting>
  <conditionalFormatting sqref="G42:L42">
    <cfRule type="cellIs" dxfId="732" priority="712" operator="equal">
      <formula>9</formula>
    </cfRule>
  </conditionalFormatting>
  <conditionalFormatting sqref="G40:L40">
    <cfRule type="cellIs" dxfId="731" priority="722" operator="equal">
      <formula>8</formula>
    </cfRule>
    <cfRule type="cellIs" dxfId="730" priority="723" operator="equal">
      <formula>7</formula>
    </cfRule>
    <cfRule type="cellIs" dxfId="729" priority="724" operator="equal">
      <formula>6</formula>
    </cfRule>
    <cfRule type="cellIs" dxfId="728" priority="725" operator="equal">
      <formula>5</formula>
    </cfRule>
    <cfRule type="cellIs" dxfId="727" priority="726" operator="equal">
      <formula>4</formula>
    </cfRule>
    <cfRule type="cellIs" dxfId="726" priority="727" operator="equal">
      <formula>3</formula>
    </cfRule>
    <cfRule type="cellIs" dxfId="725" priority="728" operator="equal">
      <formula>2</formula>
    </cfRule>
    <cfRule type="cellIs" dxfId="724" priority="729" operator="equal">
      <formula>1</formula>
    </cfRule>
  </conditionalFormatting>
  <conditionalFormatting sqref="G40:L40">
    <cfRule type="cellIs" dxfId="723" priority="721" operator="equal">
      <formula>9</formula>
    </cfRule>
  </conditionalFormatting>
  <conditionalFormatting sqref="G41:L41">
    <cfRule type="cellIs" dxfId="722" priority="695" operator="equal">
      <formula>8</formula>
    </cfRule>
    <cfRule type="cellIs" dxfId="721" priority="696" operator="equal">
      <formula>7</formula>
    </cfRule>
    <cfRule type="cellIs" dxfId="720" priority="697" operator="equal">
      <formula>6</formula>
    </cfRule>
    <cfRule type="cellIs" dxfId="719" priority="698" operator="equal">
      <formula>5</formula>
    </cfRule>
    <cfRule type="cellIs" dxfId="718" priority="699" operator="equal">
      <formula>4</formula>
    </cfRule>
    <cfRule type="cellIs" dxfId="717" priority="700" operator="equal">
      <formula>3</formula>
    </cfRule>
    <cfRule type="cellIs" dxfId="716" priority="701" operator="equal">
      <formula>2</formula>
    </cfRule>
    <cfRule type="cellIs" dxfId="715" priority="702" operator="equal">
      <formula>1</formula>
    </cfRule>
  </conditionalFormatting>
  <conditionalFormatting sqref="G41:L41">
    <cfRule type="cellIs" dxfId="714" priority="694" operator="equal">
      <formula>9</formula>
    </cfRule>
  </conditionalFormatting>
  <conditionalFormatting sqref="D42">
    <cfRule type="cellIs" dxfId="713" priority="704" operator="equal">
      <formula>8</formula>
    </cfRule>
    <cfRule type="cellIs" dxfId="712" priority="705" operator="equal">
      <formula>7</formula>
    </cfRule>
    <cfRule type="cellIs" dxfId="711" priority="706" operator="equal">
      <formula>6</formula>
    </cfRule>
    <cfRule type="cellIs" dxfId="710" priority="707" operator="equal">
      <formula>5</formula>
    </cfRule>
    <cfRule type="cellIs" dxfId="709" priority="708" operator="equal">
      <formula>4</formula>
    </cfRule>
    <cfRule type="cellIs" dxfId="708" priority="709" operator="equal">
      <formula>3</formula>
    </cfRule>
    <cfRule type="cellIs" dxfId="707" priority="710" operator="equal">
      <formula>2</formula>
    </cfRule>
    <cfRule type="cellIs" dxfId="706" priority="711" operator="equal">
      <formula>1</formula>
    </cfRule>
  </conditionalFormatting>
  <conditionalFormatting sqref="D42">
    <cfRule type="cellIs" dxfId="705" priority="703" operator="equal">
      <formula>9</formula>
    </cfRule>
  </conditionalFormatting>
  <conditionalFormatting sqref="AC41">
    <cfRule type="cellIs" dxfId="704" priority="686" operator="equal">
      <formula>8</formula>
    </cfRule>
    <cfRule type="cellIs" dxfId="703" priority="687" operator="equal">
      <formula>7</formula>
    </cfRule>
    <cfRule type="cellIs" dxfId="702" priority="688" operator="equal">
      <formula>6</formula>
    </cfRule>
    <cfRule type="cellIs" dxfId="701" priority="689" operator="equal">
      <formula>5</formula>
    </cfRule>
    <cfRule type="cellIs" dxfId="700" priority="690" operator="equal">
      <formula>4</formula>
    </cfRule>
    <cfRule type="cellIs" dxfId="699" priority="691" operator="equal">
      <formula>3</formula>
    </cfRule>
    <cfRule type="cellIs" dxfId="698" priority="692" operator="equal">
      <formula>2</formula>
    </cfRule>
    <cfRule type="cellIs" dxfId="697" priority="693" operator="equal">
      <formula>1</formula>
    </cfRule>
  </conditionalFormatting>
  <conditionalFormatting sqref="AC41">
    <cfRule type="cellIs" dxfId="696" priority="685" operator="equal">
      <formula>9</formula>
    </cfRule>
  </conditionalFormatting>
  <conditionalFormatting sqref="T41">
    <cfRule type="cellIs" dxfId="695" priority="677" operator="equal">
      <formula>8</formula>
    </cfRule>
    <cfRule type="cellIs" dxfId="694" priority="678" operator="equal">
      <formula>7</formula>
    </cfRule>
    <cfRule type="cellIs" dxfId="693" priority="679" operator="equal">
      <formula>6</formula>
    </cfRule>
    <cfRule type="cellIs" dxfId="692" priority="680" operator="equal">
      <formula>5</formula>
    </cfRule>
    <cfRule type="cellIs" dxfId="691" priority="681" operator="equal">
      <formula>4</formula>
    </cfRule>
    <cfRule type="cellIs" dxfId="690" priority="682" operator="equal">
      <formula>3</formula>
    </cfRule>
    <cfRule type="cellIs" dxfId="689" priority="683" operator="equal">
      <formula>2</formula>
    </cfRule>
    <cfRule type="cellIs" dxfId="688" priority="684" operator="equal">
      <formula>1</formula>
    </cfRule>
  </conditionalFormatting>
  <conditionalFormatting sqref="T41">
    <cfRule type="cellIs" dxfId="687" priority="676" operator="equal">
      <formula>9</formula>
    </cfRule>
  </conditionalFormatting>
  <conditionalFormatting sqref="D41:E41">
    <cfRule type="cellIs" dxfId="686" priority="667" operator="equal">
      <formula>9</formula>
    </cfRule>
  </conditionalFormatting>
  <conditionalFormatting sqref="D41:E41">
    <cfRule type="cellIs" dxfId="685" priority="668" operator="equal">
      <formula>8</formula>
    </cfRule>
    <cfRule type="cellIs" dxfId="684" priority="669" operator="equal">
      <formula>7</formula>
    </cfRule>
    <cfRule type="cellIs" dxfId="683" priority="670" operator="equal">
      <formula>6</formula>
    </cfRule>
    <cfRule type="cellIs" dxfId="682" priority="671" operator="equal">
      <formula>5</formula>
    </cfRule>
    <cfRule type="cellIs" dxfId="681" priority="672" operator="equal">
      <formula>4</formula>
    </cfRule>
    <cfRule type="cellIs" dxfId="680" priority="673" operator="equal">
      <formula>3</formula>
    </cfRule>
    <cfRule type="cellIs" dxfId="679" priority="674" operator="equal">
      <formula>2</formula>
    </cfRule>
    <cfRule type="cellIs" dxfId="678" priority="675" operator="equal">
      <formula>1</formula>
    </cfRule>
  </conditionalFormatting>
  <conditionalFormatting sqref="M41">
    <cfRule type="cellIs" dxfId="677" priority="659" operator="equal">
      <formula>8</formula>
    </cfRule>
    <cfRule type="cellIs" dxfId="676" priority="660" operator="equal">
      <formula>7</formula>
    </cfRule>
    <cfRule type="cellIs" dxfId="675" priority="661" operator="equal">
      <formula>6</formula>
    </cfRule>
    <cfRule type="cellIs" dxfId="674" priority="662" operator="equal">
      <formula>5</formula>
    </cfRule>
    <cfRule type="cellIs" dxfId="673" priority="663" operator="equal">
      <formula>4</formula>
    </cfRule>
    <cfRule type="cellIs" dxfId="672" priority="664" operator="equal">
      <formula>3</formula>
    </cfRule>
    <cfRule type="cellIs" dxfId="671" priority="665" operator="equal">
      <formula>2</formula>
    </cfRule>
    <cfRule type="cellIs" dxfId="670" priority="666" operator="equal">
      <formula>1</formula>
    </cfRule>
  </conditionalFormatting>
  <conditionalFormatting sqref="M41">
    <cfRule type="cellIs" dxfId="669" priority="658" operator="equal">
      <formula>9</formula>
    </cfRule>
  </conditionalFormatting>
  <conditionalFormatting sqref="N41">
    <cfRule type="cellIs" dxfId="668" priority="650" operator="equal">
      <formula>8</formula>
    </cfRule>
    <cfRule type="cellIs" dxfId="667" priority="651" operator="equal">
      <formula>7</formula>
    </cfRule>
    <cfRule type="cellIs" dxfId="666" priority="652" operator="equal">
      <formula>6</formula>
    </cfRule>
    <cfRule type="cellIs" dxfId="665" priority="653" operator="equal">
      <formula>5</formula>
    </cfRule>
    <cfRule type="cellIs" dxfId="664" priority="654" operator="equal">
      <formula>4</formula>
    </cfRule>
    <cfRule type="cellIs" dxfId="663" priority="655" operator="equal">
      <formula>3</formula>
    </cfRule>
    <cfRule type="cellIs" dxfId="662" priority="656" operator="equal">
      <formula>2</formula>
    </cfRule>
    <cfRule type="cellIs" dxfId="661" priority="657" operator="equal">
      <formula>1</formula>
    </cfRule>
  </conditionalFormatting>
  <conditionalFormatting sqref="N41">
    <cfRule type="cellIs" dxfId="660" priority="649" operator="equal">
      <formula>9</formula>
    </cfRule>
  </conditionalFormatting>
  <conditionalFormatting sqref="O41">
    <cfRule type="cellIs" dxfId="659" priority="641" operator="equal">
      <formula>8</formula>
    </cfRule>
    <cfRule type="cellIs" dxfId="658" priority="642" operator="equal">
      <formula>7</formula>
    </cfRule>
    <cfRule type="cellIs" dxfId="657" priority="643" operator="equal">
      <formula>6</formula>
    </cfRule>
    <cfRule type="cellIs" dxfId="656" priority="644" operator="equal">
      <formula>5</formula>
    </cfRule>
    <cfRule type="cellIs" dxfId="655" priority="645" operator="equal">
      <formula>4</formula>
    </cfRule>
    <cfRule type="cellIs" dxfId="654" priority="646" operator="equal">
      <formula>3</formula>
    </cfRule>
    <cfRule type="cellIs" dxfId="653" priority="647" operator="equal">
      <formula>2</formula>
    </cfRule>
    <cfRule type="cellIs" dxfId="652" priority="648" operator="equal">
      <formula>1</formula>
    </cfRule>
  </conditionalFormatting>
  <conditionalFormatting sqref="O41">
    <cfRule type="cellIs" dxfId="651" priority="640" operator="equal">
      <formula>9</formula>
    </cfRule>
  </conditionalFormatting>
  <conditionalFormatting sqref="G43:L43">
    <cfRule type="cellIs" dxfId="650" priority="632" operator="equal">
      <formula>8</formula>
    </cfRule>
    <cfRule type="cellIs" dxfId="649" priority="633" operator="equal">
      <formula>7</formula>
    </cfRule>
    <cfRule type="cellIs" dxfId="648" priority="634" operator="equal">
      <formula>6</formula>
    </cfRule>
    <cfRule type="cellIs" dxfId="647" priority="635" operator="equal">
      <formula>5</formula>
    </cfRule>
    <cfRule type="cellIs" dxfId="646" priority="636" operator="equal">
      <formula>4</formula>
    </cfRule>
    <cfRule type="cellIs" dxfId="645" priority="637" operator="equal">
      <formula>3</formula>
    </cfRule>
    <cfRule type="cellIs" dxfId="644" priority="638" operator="equal">
      <formula>2</formula>
    </cfRule>
    <cfRule type="cellIs" dxfId="643" priority="639" operator="equal">
      <formula>1</formula>
    </cfRule>
  </conditionalFormatting>
  <conditionalFormatting sqref="G43:L43">
    <cfRule type="cellIs" dxfId="642" priority="631" operator="equal">
      <formula>9</formula>
    </cfRule>
  </conditionalFormatting>
  <conditionalFormatting sqref="D43:E43">
    <cfRule type="cellIs" dxfId="641" priority="622" operator="equal">
      <formula>9</formula>
    </cfRule>
  </conditionalFormatting>
  <conditionalFormatting sqref="D43:E43">
    <cfRule type="cellIs" dxfId="640" priority="623" operator="equal">
      <formula>8</formula>
    </cfRule>
    <cfRule type="cellIs" dxfId="639" priority="624" operator="equal">
      <formula>7</formula>
    </cfRule>
    <cfRule type="cellIs" dxfId="638" priority="625" operator="equal">
      <formula>6</formula>
    </cfRule>
    <cfRule type="cellIs" dxfId="637" priority="626" operator="equal">
      <formula>5</formula>
    </cfRule>
    <cfRule type="cellIs" dxfId="636" priority="627" operator="equal">
      <formula>4</formula>
    </cfRule>
    <cfRule type="cellIs" dxfId="635" priority="628" operator="equal">
      <formula>3</formula>
    </cfRule>
    <cfRule type="cellIs" dxfId="634" priority="629" operator="equal">
      <formula>2</formula>
    </cfRule>
    <cfRule type="cellIs" dxfId="633" priority="630" operator="equal">
      <formula>1</formula>
    </cfRule>
  </conditionalFormatting>
  <conditionalFormatting sqref="M43">
    <cfRule type="cellIs" dxfId="632" priority="614" operator="equal">
      <formula>8</formula>
    </cfRule>
    <cfRule type="cellIs" dxfId="631" priority="615" operator="equal">
      <formula>7</formula>
    </cfRule>
    <cfRule type="cellIs" dxfId="630" priority="616" operator="equal">
      <formula>6</formula>
    </cfRule>
    <cfRule type="cellIs" dxfId="629" priority="617" operator="equal">
      <formula>5</formula>
    </cfRule>
    <cfRule type="cellIs" dxfId="628" priority="618" operator="equal">
      <formula>4</formula>
    </cfRule>
    <cfRule type="cellIs" dxfId="627" priority="619" operator="equal">
      <formula>3</formula>
    </cfRule>
    <cfRule type="cellIs" dxfId="626" priority="620" operator="equal">
      <formula>2</formula>
    </cfRule>
    <cfRule type="cellIs" dxfId="625" priority="621" operator="equal">
      <formula>1</formula>
    </cfRule>
  </conditionalFormatting>
  <conditionalFormatting sqref="M43">
    <cfRule type="cellIs" dxfId="624" priority="613" operator="equal">
      <formula>9</formula>
    </cfRule>
  </conditionalFormatting>
  <conditionalFormatting sqref="N43">
    <cfRule type="cellIs" dxfId="623" priority="605" operator="equal">
      <formula>8</formula>
    </cfRule>
    <cfRule type="cellIs" dxfId="622" priority="606" operator="equal">
      <formula>7</formula>
    </cfRule>
    <cfRule type="cellIs" dxfId="621" priority="607" operator="equal">
      <formula>6</formula>
    </cfRule>
    <cfRule type="cellIs" dxfId="620" priority="608" operator="equal">
      <formula>5</formula>
    </cfRule>
    <cfRule type="cellIs" dxfId="619" priority="609" operator="equal">
      <formula>4</formula>
    </cfRule>
    <cfRule type="cellIs" dxfId="618" priority="610" operator="equal">
      <formula>3</formula>
    </cfRule>
    <cfRule type="cellIs" dxfId="617" priority="611" operator="equal">
      <formula>2</formula>
    </cfRule>
    <cfRule type="cellIs" dxfId="616" priority="612" operator="equal">
      <formula>1</formula>
    </cfRule>
  </conditionalFormatting>
  <conditionalFormatting sqref="N43">
    <cfRule type="cellIs" dxfId="615" priority="604" operator="equal">
      <formula>9</formula>
    </cfRule>
  </conditionalFormatting>
  <conditionalFormatting sqref="O43">
    <cfRule type="cellIs" dxfId="614" priority="596" operator="equal">
      <formula>8</formula>
    </cfRule>
    <cfRule type="cellIs" dxfId="613" priority="597" operator="equal">
      <formula>7</formula>
    </cfRule>
    <cfRule type="cellIs" dxfId="612" priority="598" operator="equal">
      <formula>6</formula>
    </cfRule>
    <cfRule type="cellIs" dxfId="611" priority="599" operator="equal">
      <formula>5</formula>
    </cfRule>
    <cfRule type="cellIs" dxfId="610" priority="600" operator="equal">
      <formula>4</formula>
    </cfRule>
    <cfRule type="cellIs" dxfId="609" priority="601" operator="equal">
      <formula>3</formula>
    </cfRule>
    <cfRule type="cellIs" dxfId="608" priority="602" operator="equal">
      <formula>2</formula>
    </cfRule>
    <cfRule type="cellIs" dxfId="607" priority="603" operator="equal">
      <formula>1</formula>
    </cfRule>
  </conditionalFormatting>
  <conditionalFormatting sqref="O43">
    <cfRule type="cellIs" dxfId="606" priority="595" operator="equal">
      <formula>9</formula>
    </cfRule>
  </conditionalFormatting>
  <conditionalFormatting sqref="G45:O45 G44:M44">
    <cfRule type="cellIs" dxfId="605" priority="587" operator="equal">
      <formula>8</formula>
    </cfRule>
    <cfRule type="cellIs" dxfId="604" priority="588" operator="equal">
      <formula>7</formula>
    </cfRule>
    <cfRule type="cellIs" dxfId="603" priority="589" operator="equal">
      <formula>6</formula>
    </cfRule>
    <cfRule type="cellIs" dxfId="602" priority="590" operator="equal">
      <formula>5</formula>
    </cfRule>
    <cfRule type="cellIs" dxfId="601" priority="591" operator="equal">
      <formula>4</formula>
    </cfRule>
    <cfRule type="cellIs" dxfId="600" priority="592" operator="equal">
      <formula>3</formula>
    </cfRule>
    <cfRule type="cellIs" dxfId="599" priority="593" operator="equal">
      <formula>2</formula>
    </cfRule>
    <cfRule type="cellIs" dxfId="598" priority="594" operator="equal">
      <formula>1</formula>
    </cfRule>
  </conditionalFormatting>
  <conditionalFormatting sqref="G45:O45 G44:M44">
    <cfRule type="cellIs" dxfId="597" priority="586" operator="equal">
      <formula>9</formula>
    </cfRule>
  </conditionalFormatting>
  <conditionalFormatting sqref="D45:E45">
    <cfRule type="cellIs" dxfId="596" priority="568" operator="equal">
      <formula>9</formula>
    </cfRule>
  </conditionalFormatting>
  <conditionalFormatting sqref="T44">
    <cfRule type="cellIs" dxfId="595" priority="578" operator="equal">
      <formula>8</formula>
    </cfRule>
    <cfRule type="cellIs" dxfId="594" priority="579" operator="equal">
      <formula>7</formula>
    </cfRule>
    <cfRule type="cellIs" dxfId="593" priority="580" operator="equal">
      <formula>6</formula>
    </cfRule>
    <cfRule type="cellIs" dxfId="592" priority="581" operator="equal">
      <formula>5</formula>
    </cfRule>
    <cfRule type="cellIs" dxfId="591" priority="582" operator="equal">
      <formula>4</formula>
    </cfRule>
    <cfRule type="cellIs" dxfId="590" priority="583" operator="equal">
      <formula>3</formula>
    </cfRule>
    <cfRule type="cellIs" dxfId="589" priority="584" operator="equal">
      <formula>2</formula>
    </cfRule>
    <cfRule type="cellIs" dxfId="588" priority="585" operator="equal">
      <formula>1</formula>
    </cfRule>
  </conditionalFormatting>
  <conditionalFormatting sqref="T44">
    <cfRule type="cellIs" dxfId="587" priority="577" operator="equal">
      <formula>9</formula>
    </cfRule>
  </conditionalFormatting>
  <conditionalFormatting sqref="AC44">
    <cfRule type="cellIs" dxfId="586" priority="560" operator="equal">
      <formula>8</formula>
    </cfRule>
    <cfRule type="cellIs" dxfId="585" priority="561" operator="equal">
      <formula>7</formula>
    </cfRule>
    <cfRule type="cellIs" dxfId="584" priority="562" operator="equal">
      <formula>6</formula>
    </cfRule>
    <cfRule type="cellIs" dxfId="583" priority="563" operator="equal">
      <formula>5</formula>
    </cfRule>
    <cfRule type="cellIs" dxfId="582" priority="564" operator="equal">
      <formula>4</formula>
    </cfRule>
    <cfRule type="cellIs" dxfId="581" priority="565" operator="equal">
      <formula>3</formula>
    </cfRule>
    <cfRule type="cellIs" dxfId="580" priority="566" operator="equal">
      <formula>2</formula>
    </cfRule>
    <cfRule type="cellIs" dxfId="579" priority="567" operator="equal">
      <formula>1</formula>
    </cfRule>
  </conditionalFormatting>
  <conditionalFormatting sqref="AC44">
    <cfRule type="cellIs" dxfId="578" priority="559" operator="equal">
      <formula>9</formula>
    </cfRule>
  </conditionalFormatting>
  <conditionalFormatting sqref="D45:E45">
    <cfRule type="cellIs" dxfId="577" priority="569" operator="equal">
      <formula>8</formula>
    </cfRule>
    <cfRule type="cellIs" dxfId="576" priority="570" operator="equal">
      <formula>7</formula>
    </cfRule>
    <cfRule type="cellIs" dxfId="575" priority="571" operator="equal">
      <formula>6</formula>
    </cfRule>
    <cfRule type="cellIs" dxfId="574" priority="572" operator="equal">
      <formula>5</formula>
    </cfRule>
    <cfRule type="cellIs" dxfId="573" priority="573" operator="equal">
      <formula>4</formula>
    </cfRule>
    <cfRule type="cellIs" dxfId="572" priority="574" operator="equal">
      <formula>3</formula>
    </cfRule>
    <cfRule type="cellIs" dxfId="571" priority="575" operator="equal">
      <formula>2</formula>
    </cfRule>
    <cfRule type="cellIs" dxfId="570" priority="576" operator="equal">
      <formula>1</formula>
    </cfRule>
  </conditionalFormatting>
  <conditionalFormatting sqref="G46:L46">
    <cfRule type="cellIs" dxfId="569" priority="551" operator="equal">
      <formula>8</formula>
    </cfRule>
    <cfRule type="cellIs" dxfId="568" priority="552" operator="equal">
      <formula>7</formula>
    </cfRule>
    <cfRule type="cellIs" dxfId="567" priority="553" operator="equal">
      <formula>6</formula>
    </cfRule>
    <cfRule type="cellIs" dxfId="566" priority="554" operator="equal">
      <formula>5</formula>
    </cfRule>
    <cfRule type="cellIs" dxfId="565" priority="555" operator="equal">
      <formula>4</formula>
    </cfRule>
    <cfRule type="cellIs" dxfId="564" priority="556" operator="equal">
      <formula>3</formula>
    </cfRule>
    <cfRule type="cellIs" dxfId="563" priority="557" operator="equal">
      <formula>2</formula>
    </cfRule>
    <cfRule type="cellIs" dxfId="562" priority="558" operator="equal">
      <formula>1</formula>
    </cfRule>
  </conditionalFormatting>
  <conditionalFormatting sqref="G46:L46">
    <cfRule type="cellIs" dxfId="561" priority="550" operator="equal">
      <formula>9</formula>
    </cfRule>
  </conditionalFormatting>
  <conditionalFormatting sqref="AB46">
    <cfRule type="cellIs" dxfId="560" priority="542" operator="equal">
      <formula>8</formula>
    </cfRule>
    <cfRule type="cellIs" dxfId="559" priority="543" operator="equal">
      <formula>7</formula>
    </cfRule>
    <cfRule type="cellIs" dxfId="558" priority="544" operator="equal">
      <formula>6</formula>
    </cfRule>
    <cfRule type="cellIs" dxfId="557" priority="545" operator="equal">
      <formula>5</formula>
    </cfRule>
    <cfRule type="cellIs" dxfId="556" priority="546" operator="equal">
      <formula>4</formula>
    </cfRule>
    <cfRule type="cellIs" dxfId="555" priority="547" operator="equal">
      <formula>3</formula>
    </cfRule>
    <cfRule type="cellIs" dxfId="554" priority="548" operator="equal">
      <formula>2</formula>
    </cfRule>
    <cfRule type="cellIs" dxfId="553" priority="549" operator="equal">
      <formula>1</formula>
    </cfRule>
  </conditionalFormatting>
  <conditionalFormatting sqref="AB46">
    <cfRule type="cellIs" dxfId="552" priority="541" operator="equal">
      <formula>9</formula>
    </cfRule>
  </conditionalFormatting>
  <conditionalFormatting sqref="T46">
    <cfRule type="cellIs" dxfId="551" priority="533" operator="equal">
      <formula>8</formula>
    </cfRule>
    <cfRule type="cellIs" dxfId="550" priority="534" operator="equal">
      <formula>7</formula>
    </cfRule>
    <cfRule type="cellIs" dxfId="549" priority="535" operator="equal">
      <formula>6</formula>
    </cfRule>
    <cfRule type="cellIs" dxfId="548" priority="536" operator="equal">
      <formula>5</formula>
    </cfRule>
    <cfRule type="cellIs" dxfId="547" priority="537" operator="equal">
      <formula>4</formula>
    </cfRule>
    <cfRule type="cellIs" dxfId="546" priority="538" operator="equal">
      <formula>3</formula>
    </cfRule>
    <cfRule type="cellIs" dxfId="545" priority="539" operator="equal">
      <formula>2</formula>
    </cfRule>
    <cfRule type="cellIs" dxfId="544" priority="540" operator="equal">
      <formula>1</formula>
    </cfRule>
  </conditionalFormatting>
  <conditionalFormatting sqref="T46">
    <cfRule type="cellIs" dxfId="543" priority="532" operator="equal">
      <formula>9</formula>
    </cfRule>
  </conditionalFormatting>
  <conditionalFormatting sqref="G48:O49 G47:P47">
    <cfRule type="cellIs" dxfId="542" priority="524" operator="equal">
      <formula>8</formula>
    </cfRule>
    <cfRule type="cellIs" dxfId="541" priority="525" operator="equal">
      <formula>7</formula>
    </cfRule>
    <cfRule type="cellIs" dxfId="540" priority="526" operator="equal">
      <formula>6</formula>
    </cfRule>
    <cfRule type="cellIs" dxfId="539" priority="527" operator="equal">
      <formula>5</formula>
    </cfRule>
    <cfRule type="cellIs" dxfId="538" priority="528" operator="equal">
      <formula>4</formula>
    </cfRule>
    <cfRule type="cellIs" dxfId="537" priority="529" operator="equal">
      <formula>3</formula>
    </cfRule>
    <cfRule type="cellIs" dxfId="536" priority="530" operator="equal">
      <formula>2</formula>
    </cfRule>
    <cfRule type="cellIs" dxfId="535" priority="531" operator="equal">
      <formula>1</formula>
    </cfRule>
  </conditionalFormatting>
  <conditionalFormatting sqref="G48:O49 G47:P47">
    <cfRule type="cellIs" dxfId="534" priority="523" operator="equal">
      <formula>9</formula>
    </cfRule>
  </conditionalFormatting>
  <conditionalFormatting sqref="D47:F49">
    <cfRule type="cellIs" dxfId="533" priority="514" operator="equal">
      <formula>9</formula>
    </cfRule>
  </conditionalFormatting>
  <conditionalFormatting sqref="D47:F49">
    <cfRule type="cellIs" dxfId="532" priority="515" operator="equal">
      <formula>8</formula>
    </cfRule>
    <cfRule type="cellIs" dxfId="531" priority="516" operator="equal">
      <formula>7</formula>
    </cfRule>
    <cfRule type="cellIs" dxfId="530" priority="517" operator="equal">
      <formula>6</formula>
    </cfRule>
    <cfRule type="cellIs" dxfId="529" priority="518" operator="equal">
      <formula>5</formula>
    </cfRule>
    <cfRule type="cellIs" dxfId="528" priority="519" operator="equal">
      <formula>4</formula>
    </cfRule>
    <cfRule type="cellIs" dxfId="527" priority="520" operator="equal">
      <formula>3</formula>
    </cfRule>
    <cfRule type="cellIs" dxfId="526" priority="521" operator="equal">
      <formula>2</formula>
    </cfRule>
    <cfRule type="cellIs" dxfId="525" priority="522" operator="equal">
      <formula>1</formula>
    </cfRule>
  </conditionalFormatting>
  <conditionalFormatting sqref="G51:M51 G52:L53">
    <cfRule type="cellIs" dxfId="524" priority="506" operator="equal">
      <formula>8</formula>
    </cfRule>
    <cfRule type="cellIs" dxfId="523" priority="507" operator="equal">
      <formula>7</formula>
    </cfRule>
    <cfRule type="cellIs" dxfId="522" priority="508" operator="equal">
      <formula>6</formula>
    </cfRule>
    <cfRule type="cellIs" dxfId="521" priority="509" operator="equal">
      <formula>5</formula>
    </cfRule>
    <cfRule type="cellIs" dxfId="520" priority="510" operator="equal">
      <formula>4</formula>
    </cfRule>
    <cfRule type="cellIs" dxfId="519" priority="511" operator="equal">
      <formula>3</formula>
    </cfRule>
    <cfRule type="cellIs" dxfId="518" priority="512" operator="equal">
      <formula>2</formula>
    </cfRule>
    <cfRule type="cellIs" dxfId="517" priority="513" operator="equal">
      <formula>1</formula>
    </cfRule>
  </conditionalFormatting>
  <conditionalFormatting sqref="G51:M51 G52:L53">
    <cfRule type="cellIs" dxfId="516" priority="505" operator="equal">
      <formula>9</formula>
    </cfRule>
  </conditionalFormatting>
  <conditionalFormatting sqref="AB51">
    <cfRule type="cellIs" dxfId="515" priority="497" operator="equal">
      <formula>8</formula>
    </cfRule>
    <cfRule type="cellIs" dxfId="514" priority="498" operator="equal">
      <formula>7</formula>
    </cfRule>
    <cfRule type="cellIs" dxfId="513" priority="499" operator="equal">
      <formula>6</formula>
    </cfRule>
    <cfRule type="cellIs" dxfId="512" priority="500" operator="equal">
      <formula>5</formula>
    </cfRule>
    <cfRule type="cellIs" dxfId="511" priority="501" operator="equal">
      <formula>4</formula>
    </cfRule>
    <cfRule type="cellIs" dxfId="510" priority="502" operator="equal">
      <formula>3</formula>
    </cfRule>
    <cfRule type="cellIs" dxfId="509" priority="503" operator="equal">
      <formula>2</formula>
    </cfRule>
    <cfRule type="cellIs" dxfId="508" priority="504" operator="equal">
      <formula>1</formula>
    </cfRule>
  </conditionalFormatting>
  <conditionalFormatting sqref="AB51">
    <cfRule type="cellIs" dxfId="507" priority="496" operator="equal">
      <formula>9</formula>
    </cfRule>
  </conditionalFormatting>
  <conditionalFormatting sqref="T51">
    <cfRule type="cellIs" dxfId="506" priority="488" operator="equal">
      <formula>8</formula>
    </cfRule>
    <cfRule type="cellIs" dxfId="505" priority="489" operator="equal">
      <formula>7</formula>
    </cfRule>
    <cfRule type="cellIs" dxfId="504" priority="490" operator="equal">
      <formula>6</formula>
    </cfRule>
    <cfRule type="cellIs" dxfId="503" priority="491" operator="equal">
      <formula>5</formula>
    </cfRule>
    <cfRule type="cellIs" dxfId="502" priority="492" operator="equal">
      <formula>4</formula>
    </cfRule>
    <cfRule type="cellIs" dxfId="501" priority="493" operator="equal">
      <formula>3</formula>
    </cfRule>
    <cfRule type="cellIs" dxfId="500" priority="494" operator="equal">
      <formula>2</formula>
    </cfRule>
    <cfRule type="cellIs" dxfId="499" priority="495" operator="equal">
      <formula>1</formula>
    </cfRule>
  </conditionalFormatting>
  <conditionalFormatting sqref="T51">
    <cfRule type="cellIs" dxfId="498" priority="487" operator="equal">
      <formula>9</formula>
    </cfRule>
  </conditionalFormatting>
  <conditionalFormatting sqref="G54:L54">
    <cfRule type="cellIs" dxfId="497" priority="479" operator="equal">
      <formula>8</formula>
    </cfRule>
    <cfRule type="cellIs" dxfId="496" priority="480" operator="equal">
      <formula>7</formula>
    </cfRule>
    <cfRule type="cellIs" dxfId="495" priority="481" operator="equal">
      <formula>6</formula>
    </cfRule>
    <cfRule type="cellIs" dxfId="494" priority="482" operator="equal">
      <formula>5</formula>
    </cfRule>
    <cfRule type="cellIs" dxfId="493" priority="483" operator="equal">
      <formula>4</formula>
    </cfRule>
    <cfRule type="cellIs" dxfId="492" priority="484" operator="equal">
      <formula>3</formula>
    </cfRule>
    <cfRule type="cellIs" dxfId="491" priority="485" operator="equal">
      <formula>2</formula>
    </cfRule>
    <cfRule type="cellIs" dxfId="490" priority="486" operator="equal">
      <formula>1</formula>
    </cfRule>
  </conditionalFormatting>
  <conditionalFormatting sqref="G54:L54">
    <cfRule type="cellIs" dxfId="489" priority="478" operator="equal">
      <formula>9</formula>
    </cfRule>
  </conditionalFormatting>
  <conditionalFormatting sqref="G55:O55">
    <cfRule type="cellIs" dxfId="488" priority="470" operator="equal">
      <formula>8</formula>
    </cfRule>
    <cfRule type="cellIs" dxfId="487" priority="471" operator="equal">
      <formula>7</formula>
    </cfRule>
    <cfRule type="cellIs" dxfId="486" priority="472" operator="equal">
      <formula>6</formula>
    </cfRule>
    <cfRule type="cellIs" dxfId="485" priority="473" operator="equal">
      <formula>5</formula>
    </cfRule>
    <cfRule type="cellIs" dxfId="484" priority="474" operator="equal">
      <formula>4</formula>
    </cfRule>
    <cfRule type="cellIs" dxfId="483" priority="475" operator="equal">
      <formula>3</formula>
    </cfRule>
    <cfRule type="cellIs" dxfId="482" priority="476" operator="equal">
      <formula>2</formula>
    </cfRule>
    <cfRule type="cellIs" dxfId="481" priority="477" operator="equal">
      <formula>1</formula>
    </cfRule>
  </conditionalFormatting>
  <conditionalFormatting sqref="G55:O55">
    <cfRule type="cellIs" dxfId="480" priority="469" operator="equal">
      <formula>9</formula>
    </cfRule>
  </conditionalFormatting>
  <conditionalFormatting sqref="D55:E55">
    <cfRule type="cellIs" dxfId="479" priority="460" operator="equal">
      <formula>9</formula>
    </cfRule>
  </conditionalFormatting>
  <conditionalFormatting sqref="D55:E55">
    <cfRule type="cellIs" dxfId="478" priority="461" operator="equal">
      <formula>8</formula>
    </cfRule>
    <cfRule type="cellIs" dxfId="477" priority="462" operator="equal">
      <formula>7</formula>
    </cfRule>
    <cfRule type="cellIs" dxfId="476" priority="463" operator="equal">
      <formula>6</formula>
    </cfRule>
    <cfRule type="cellIs" dxfId="475" priority="464" operator="equal">
      <formula>5</formula>
    </cfRule>
    <cfRule type="cellIs" dxfId="474" priority="465" operator="equal">
      <formula>4</formula>
    </cfRule>
    <cfRule type="cellIs" dxfId="473" priority="466" operator="equal">
      <formula>3</formula>
    </cfRule>
    <cfRule type="cellIs" dxfId="472" priority="467" operator="equal">
      <formula>2</formula>
    </cfRule>
    <cfRule type="cellIs" dxfId="471" priority="468" operator="equal">
      <formula>1</formula>
    </cfRule>
  </conditionalFormatting>
  <conditionalFormatting sqref="D56:E56 D57 G58:S58 G56:O56 G57:L57">
    <cfRule type="cellIs" dxfId="470" priority="452" operator="equal">
      <formula>8</formula>
    </cfRule>
    <cfRule type="cellIs" dxfId="469" priority="453" operator="equal">
      <formula>7</formula>
    </cfRule>
    <cfRule type="cellIs" dxfId="468" priority="454" operator="equal">
      <formula>6</formula>
    </cfRule>
    <cfRule type="cellIs" dxfId="467" priority="455" operator="equal">
      <formula>5</formula>
    </cfRule>
    <cfRule type="cellIs" dxfId="466" priority="456" operator="equal">
      <formula>4</formula>
    </cfRule>
    <cfRule type="cellIs" dxfId="465" priority="457" operator="equal">
      <formula>3</formula>
    </cfRule>
    <cfRule type="cellIs" dxfId="464" priority="458" operator="equal">
      <formula>2</formula>
    </cfRule>
    <cfRule type="cellIs" dxfId="463" priority="459" operator="equal">
      <formula>1</formula>
    </cfRule>
  </conditionalFormatting>
  <conditionalFormatting sqref="D56:E56 D57 G58:S58 G56:O56 G57:L57">
    <cfRule type="cellIs" dxfId="462" priority="451" operator="equal">
      <formula>9</formula>
    </cfRule>
  </conditionalFormatting>
  <conditionalFormatting sqref="T56">
    <cfRule type="cellIs" dxfId="461" priority="442" operator="equal">
      <formula>9</formula>
    </cfRule>
  </conditionalFormatting>
  <conditionalFormatting sqref="T56">
    <cfRule type="cellIs" dxfId="460" priority="443" operator="equal">
      <formula>8</formula>
    </cfRule>
    <cfRule type="cellIs" dxfId="459" priority="444" operator="equal">
      <formula>7</formula>
    </cfRule>
    <cfRule type="cellIs" dxfId="458" priority="445" operator="equal">
      <formula>6</formula>
    </cfRule>
    <cfRule type="cellIs" dxfId="457" priority="446" operator="equal">
      <formula>5</formula>
    </cfRule>
    <cfRule type="cellIs" dxfId="456" priority="447" operator="equal">
      <formula>4</formula>
    </cfRule>
    <cfRule type="cellIs" dxfId="455" priority="448" operator="equal">
      <formula>3</formula>
    </cfRule>
    <cfRule type="cellIs" dxfId="454" priority="449" operator="equal">
      <formula>2</formula>
    </cfRule>
    <cfRule type="cellIs" dxfId="453" priority="450" operator="equal">
      <formula>1</formula>
    </cfRule>
  </conditionalFormatting>
  <conditionalFormatting sqref="G60:O60">
    <cfRule type="cellIs" dxfId="452" priority="434" operator="equal">
      <formula>8</formula>
    </cfRule>
    <cfRule type="cellIs" dxfId="451" priority="435" operator="equal">
      <formula>7</formula>
    </cfRule>
    <cfRule type="cellIs" dxfId="450" priority="436" operator="equal">
      <formula>6</formula>
    </cfRule>
    <cfRule type="cellIs" dxfId="449" priority="437" operator="equal">
      <formula>5</formula>
    </cfRule>
    <cfRule type="cellIs" dxfId="448" priority="438" operator="equal">
      <formula>4</formula>
    </cfRule>
    <cfRule type="cellIs" dxfId="447" priority="439" operator="equal">
      <formula>3</formula>
    </cfRule>
    <cfRule type="cellIs" dxfId="446" priority="440" operator="equal">
      <formula>2</formula>
    </cfRule>
    <cfRule type="cellIs" dxfId="445" priority="441" operator="equal">
      <formula>1</formula>
    </cfRule>
  </conditionalFormatting>
  <conditionalFormatting sqref="G60:O60">
    <cfRule type="cellIs" dxfId="444" priority="433" operator="equal">
      <formula>9</formula>
    </cfRule>
  </conditionalFormatting>
  <conditionalFormatting sqref="D60:E60">
    <cfRule type="cellIs" dxfId="443" priority="424" operator="equal">
      <formula>9</formula>
    </cfRule>
  </conditionalFormatting>
  <conditionalFormatting sqref="D60:E60">
    <cfRule type="cellIs" dxfId="442" priority="425" operator="equal">
      <formula>8</formula>
    </cfRule>
    <cfRule type="cellIs" dxfId="441" priority="426" operator="equal">
      <formula>7</formula>
    </cfRule>
    <cfRule type="cellIs" dxfId="440" priority="427" operator="equal">
      <formula>6</formula>
    </cfRule>
    <cfRule type="cellIs" dxfId="439" priority="428" operator="equal">
      <formula>5</formula>
    </cfRule>
    <cfRule type="cellIs" dxfId="438" priority="429" operator="equal">
      <formula>4</formula>
    </cfRule>
    <cfRule type="cellIs" dxfId="437" priority="430" operator="equal">
      <formula>3</formula>
    </cfRule>
    <cfRule type="cellIs" dxfId="436" priority="431" operator="equal">
      <formula>2</formula>
    </cfRule>
    <cfRule type="cellIs" dxfId="435" priority="432" operator="equal">
      <formula>1</formula>
    </cfRule>
  </conditionalFormatting>
  <conditionalFormatting sqref="G59:L59">
    <cfRule type="cellIs" dxfId="434" priority="416" operator="equal">
      <formula>8</formula>
    </cfRule>
    <cfRule type="cellIs" dxfId="433" priority="417" operator="equal">
      <formula>7</formula>
    </cfRule>
    <cfRule type="cellIs" dxfId="432" priority="418" operator="equal">
      <formula>6</formula>
    </cfRule>
    <cfRule type="cellIs" dxfId="431" priority="419" operator="equal">
      <formula>5</formula>
    </cfRule>
    <cfRule type="cellIs" dxfId="430" priority="420" operator="equal">
      <formula>4</formula>
    </cfRule>
    <cfRule type="cellIs" dxfId="429" priority="421" operator="equal">
      <formula>3</formula>
    </cfRule>
    <cfRule type="cellIs" dxfId="428" priority="422" operator="equal">
      <formula>2</formula>
    </cfRule>
    <cfRule type="cellIs" dxfId="427" priority="423" operator="equal">
      <formula>1</formula>
    </cfRule>
  </conditionalFormatting>
  <conditionalFormatting sqref="G59:L59">
    <cfRule type="cellIs" dxfId="426" priority="415" operator="equal">
      <formula>9</formula>
    </cfRule>
  </conditionalFormatting>
  <conditionalFormatting sqref="AB59">
    <cfRule type="cellIs" dxfId="425" priority="407" operator="equal">
      <formula>8</formula>
    </cfRule>
    <cfRule type="cellIs" dxfId="424" priority="408" operator="equal">
      <formula>7</formula>
    </cfRule>
    <cfRule type="cellIs" dxfId="423" priority="409" operator="equal">
      <formula>6</formula>
    </cfRule>
    <cfRule type="cellIs" dxfId="422" priority="410" operator="equal">
      <formula>5</formula>
    </cfRule>
    <cfRule type="cellIs" dxfId="421" priority="411" operator="equal">
      <formula>4</formula>
    </cfRule>
    <cfRule type="cellIs" dxfId="420" priority="412" operator="equal">
      <formula>3</formula>
    </cfRule>
    <cfRule type="cellIs" dxfId="419" priority="413" operator="equal">
      <formula>2</formula>
    </cfRule>
    <cfRule type="cellIs" dxfId="418" priority="414" operator="equal">
      <formula>1</formula>
    </cfRule>
  </conditionalFormatting>
  <conditionalFormatting sqref="AB59">
    <cfRule type="cellIs" dxfId="417" priority="406" operator="equal">
      <formula>9</formula>
    </cfRule>
  </conditionalFormatting>
  <conditionalFormatting sqref="T50">
    <cfRule type="cellIs" dxfId="416" priority="362" operator="equal">
      <formula>8</formula>
    </cfRule>
    <cfRule type="cellIs" dxfId="415" priority="363" operator="equal">
      <formula>7</formula>
    </cfRule>
    <cfRule type="cellIs" dxfId="414" priority="364" operator="equal">
      <formula>6</formula>
    </cfRule>
    <cfRule type="cellIs" dxfId="413" priority="365" operator="equal">
      <formula>5</formula>
    </cfRule>
    <cfRule type="cellIs" dxfId="412" priority="366" operator="equal">
      <formula>4</formula>
    </cfRule>
    <cfRule type="cellIs" dxfId="411" priority="367" operator="equal">
      <formula>3</formula>
    </cfRule>
    <cfRule type="cellIs" dxfId="410" priority="368" operator="equal">
      <formula>2</formula>
    </cfRule>
    <cfRule type="cellIs" dxfId="409" priority="369" operator="equal">
      <formula>1</formula>
    </cfRule>
  </conditionalFormatting>
  <conditionalFormatting sqref="T50">
    <cfRule type="cellIs" dxfId="408" priority="361" operator="equal">
      <formula>9</formula>
    </cfRule>
  </conditionalFormatting>
  <conditionalFormatting sqref="AB39">
    <cfRule type="cellIs" dxfId="407" priority="380" operator="equal">
      <formula>8</formula>
    </cfRule>
    <cfRule type="cellIs" dxfId="406" priority="381" operator="equal">
      <formula>7</formula>
    </cfRule>
    <cfRule type="cellIs" dxfId="405" priority="382" operator="equal">
      <formula>6</formula>
    </cfRule>
    <cfRule type="cellIs" dxfId="404" priority="383" operator="equal">
      <formula>5</formula>
    </cfRule>
    <cfRule type="cellIs" dxfId="403" priority="384" operator="equal">
      <formula>4</formula>
    </cfRule>
    <cfRule type="cellIs" dxfId="402" priority="385" operator="equal">
      <formula>3</formula>
    </cfRule>
    <cfRule type="cellIs" dxfId="401" priority="386" operator="equal">
      <formula>2</formula>
    </cfRule>
    <cfRule type="cellIs" dxfId="400" priority="387" operator="equal">
      <formula>1</formula>
    </cfRule>
  </conditionalFormatting>
  <conditionalFormatting sqref="AB39">
    <cfRule type="cellIs" dxfId="399" priority="379" operator="equal">
      <formula>9</formula>
    </cfRule>
  </conditionalFormatting>
  <conditionalFormatting sqref="AD50">
    <cfRule type="cellIs" dxfId="398" priority="371" operator="equal">
      <formula>8</formula>
    </cfRule>
    <cfRule type="cellIs" dxfId="397" priority="372" operator="equal">
      <formula>7</formula>
    </cfRule>
    <cfRule type="cellIs" dxfId="396" priority="373" operator="equal">
      <formula>6</formula>
    </cfRule>
    <cfRule type="cellIs" dxfId="395" priority="374" operator="equal">
      <formula>5</formula>
    </cfRule>
    <cfRule type="cellIs" dxfId="394" priority="375" operator="equal">
      <formula>4</formula>
    </cfRule>
    <cfRule type="cellIs" dxfId="393" priority="376" operator="equal">
      <formula>3</formula>
    </cfRule>
    <cfRule type="cellIs" dxfId="392" priority="377" operator="equal">
      <formula>2</formula>
    </cfRule>
    <cfRule type="cellIs" dxfId="391" priority="378" operator="equal">
      <formula>1</formula>
    </cfRule>
  </conditionalFormatting>
  <conditionalFormatting sqref="AD50">
    <cfRule type="cellIs" dxfId="390" priority="370" operator="equal">
      <formula>9</formula>
    </cfRule>
  </conditionalFormatting>
  <conditionalFormatting sqref="P67">
    <cfRule type="cellIs" dxfId="389" priority="353" operator="equal">
      <formula>8</formula>
    </cfRule>
    <cfRule type="cellIs" dxfId="388" priority="354" operator="equal">
      <formula>7</formula>
    </cfRule>
    <cfRule type="cellIs" dxfId="387" priority="355" operator="equal">
      <formula>6</formula>
    </cfRule>
    <cfRule type="cellIs" dxfId="386" priority="356" operator="equal">
      <formula>5</formula>
    </cfRule>
    <cfRule type="cellIs" dxfId="385" priority="357" operator="equal">
      <formula>4</formula>
    </cfRule>
    <cfRule type="cellIs" dxfId="384" priority="358" operator="equal">
      <formula>3</formula>
    </cfRule>
    <cfRule type="cellIs" dxfId="383" priority="359" operator="equal">
      <formula>2</formula>
    </cfRule>
    <cfRule type="cellIs" dxfId="382" priority="360" operator="equal">
      <formula>1</formula>
    </cfRule>
  </conditionalFormatting>
  <conditionalFormatting sqref="P67">
    <cfRule type="cellIs" dxfId="381" priority="352" operator="equal">
      <formula>9</formula>
    </cfRule>
  </conditionalFormatting>
  <conditionalFormatting sqref="P65">
    <cfRule type="cellIs" dxfId="380" priority="344" operator="equal">
      <formula>8</formula>
    </cfRule>
    <cfRule type="cellIs" dxfId="379" priority="345" operator="equal">
      <formula>7</formula>
    </cfRule>
    <cfRule type="cellIs" dxfId="378" priority="346" operator="equal">
      <formula>6</formula>
    </cfRule>
    <cfRule type="cellIs" dxfId="377" priority="347" operator="equal">
      <formula>5</formula>
    </cfRule>
    <cfRule type="cellIs" dxfId="376" priority="348" operator="equal">
      <formula>4</formula>
    </cfRule>
    <cfRule type="cellIs" dxfId="375" priority="349" operator="equal">
      <formula>3</formula>
    </cfRule>
    <cfRule type="cellIs" dxfId="374" priority="350" operator="equal">
      <formula>2</formula>
    </cfRule>
    <cfRule type="cellIs" dxfId="373" priority="351" operator="equal">
      <formula>1</formula>
    </cfRule>
  </conditionalFormatting>
  <conditionalFormatting sqref="P65">
    <cfRule type="cellIs" dxfId="372" priority="343" operator="equal">
      <formula>9</formula>
    </cfRule>
  </conditionalFormatting>
  <conditionalFormatting sqref="P64">
    <cfRule type="cellIs" dxfId="371" priority="335" operator="equal">
      <formula>8</formula>
    </cfRule>
    <cfRule type="cellIs" dxfId="370" priority="336" operator="equal">
      <formula>7</formula>
    </cfRule>
    <cfRule type="cellIs" dxfId="369" priority="337" operator="equal">
      <formula>6</formula>
    </cfRule>
    <cfRule type="cellIs" dxfId="368" priority="338" operator="equal">
      <formula>5</formula>
    </cfRule>
    <cfRule type="cellIs" dxfId="367" priority="339" operator="equal">
      <formula>4</formula>
    </cfRule>
    <cfRule type="cellIs" dxfId="366" priority="340" operator="equal">
      <formula>3</formula>
    </cfRule>
    <cfRule type="cellIs" dxfId="365" priority="341" operator="equal">
      <formula>2</formula>
    </cfRule>
    <cfRule type="cellIs" dxfId="364" priority="342" operator="equal">
      <formula>1</formula>
    </cfRule>
  </conditionalFormatting>
  <conditionalFormatting sqref="P64">
    <cfRule type="cellIs" dxfId="363" priority="334" operator="equal">
      <formula>9</formula>
    </cfRule>
  </conditionalFormatting>
  <conditionalFormatting sqref="P62">
    <cfRule type="cellIs" dxfId="362" priority="326" operator="equal">
      <formula>8</formula>
    </cfRule>
    <cfRule type="cellIs" dxfId="361" priority="327" operator="equal">
      <formula>7</formula>
    </cfRule>
    <cfRule type="cellIs" dxfId="360" priority="328" operator="equal">
      <formula>6</formula>
    </cfRule>
    <cfRule type="cellIs" dxfId="359" priority="329" operator="equal">
      <formula>5</formula>
    </cfRule>
    <cfRule type="cellIs" dxfId="358" priority="330" operator="equal">
      <formula>4</formula>
    </cfRule>
    <cfRule type="cellIs" dxfId="357" priority="331" operator="equal">
      <formula>3</formula>
    </cfRule>
    <cfRule type="cellIs" dxfId="356" priority="332" operator="equal">
      <formula>2</formula>
    </cfRule>
    <cfRule type="cellIs" dxfId="355" priority="333" operator="equal">
      <formula>1</formula>
    </cfRule>
  </conditionalFormatting>
  <conditionalFormatting sqref="P62">
    <cfRule type="cellIs" dxfId="354" priority="325" operator="equal">
      <formula>9</formula>
    </cfRule>
  </conditionalFormatting>
  <conditionalFormatting sqref="P63">
    <cfRule type="cellIs" dxfId="353" priority="317" operator="equal">
      <formula>8</formula>
    </cfRule>
    <cfRule type="cellIs" dxfId="352" priority="318" operator="equal">
      <formula>7</formula>
    </cfRule>
    <cfRule type="cellIs" dxfId="351" priority="319" operator="equal">
      <formula>6</formula>
    </cfRule>
    <cfRule type="cellIs" dxfId="350" priority="320" operator="equal">
      <formula>5</formula>
    </cfRule>
    <cfRule type="cellIs" dxfId="349" priority="321" operator="equal">
      <formula>4</formula>
    </cfRule>
    <cfRule type="cellIs" dxfId="348" priority="322" operator="equal">
      <formula>3</formula>
    </cfRule>
    <cfRule type="cellIs" dxfId="347" priority="323" operator="equal">
      <formula>2</formula>
    </cfRule>
    <cfRule type="cellIs" dxfId="346" priority="324" operator="equal">
      <formula>1</formula>
    </cfRule>
  </conditionalFormatting>
  <conditionalFormatting sqref="P63">
    <cfRule type="cellIs" dxfId="345" priority="316" operator="equal">
      <formula>9</formula>
    </cfRule>
  </conditionalFormatting>
  <conditionalFormatting sqref="R67">
    <cfRule type="cellIs" dxfId="344" priority="308" operator="equal">
      <formula>8</formula>
    </cfRule>
    <cfRule type="cellIs" dxfId="343" priority="309" operator="equal">
      <formula>7</formula>
    </cfRule>
    <cfRule type="cellIs" dxfId="342" priority="310" operator="equal">
      <formula>6</formula>
    </cfRule>
    <cfRule type="cellIs" dxfId="341" priority="311" operator="equal">
      <formula>5</formula>
    </cfRule>
    <cfRule type="cellIs" dxfId="340" priority="312" operator="equal">
      <formula>4</formula>
    </cfRule>
    <cfRule type="cellIs" dxfId="339" priority="313" operator="equal">
      <formula>3</formula>
    </cfRule>
    <cfRule type="cellIs" dxfId="338" priority="314" operator="equal">
      <formula>2</formula>
    </cfRule>
    <cfRule type="cellIs" dxfId="337" priority="315" operator="equal">
      <formula>1</formula>
    </cfRule>
  </conditionalFormatting>
  <conditionalFormatting sqref="R67">
    <cfRule type="cellIs" dxfId="336" priority="307" operator="equal">
      <formula>9</formula>
    </cfRule>
  </conditionalFormatting>
  <conditionalFormatting sqref="R14">
    <cfRule type="cellIs" dxfId="335" priority="299" operator="equal">
      <formula>8</formula>
    </cfRule>
    <cfRule type="cellIs" dxfId="334" priority="300" operator="equal">
      <formula>7</formula>
    </cfRule>
    <cfRule type="cellIs" dxfId="333" priority="301" operator="equal">
      <formula>6</formula>
    </cfRule>
    <cfRule type="cellIs" dxfId="332" priority="302" operator="equal">
      <formula>5</formula>
    </cfRule>
    <cfRule type="cellIs" dxfId="331" priority="303" operator="equal">
      <formula>4</formula>
    </cfRule>
    <cfRule type="cellIs" dxfId="330" priority="304" operator="equal">
      <formula>3</formula>
    </cfRule>
    <cfRule type="cellIs" dxfId="329" priority="305" operator="equal">
      <formula>2</formula>
    </cfRule>
    <cfRule type="cellIs" dxfId="328" priority="306" operator="equal">
      <formula>1</formula>
    </cfRule>
  </conditionalFormatting>
  <conditionalFormatting sqref="R14">
    <cfRule type="cellIs" dxfId="327" priority="298" operator="equal">
      <formula>9</formula>
    </cfRule>
  </conditionalFormatting>
  <conditionalFormatting sqref="J65">
    <cfRule type="cellIs" dxfId="326" priority="290" operator="equal">
      <formula>8</formula>
    </cfRule>
    <cfRule type="cellIs" dxfId="325" priority="291" operator="equal">
      <formula>7</formula>
    </cfRule>
    <cfRule type="cellIs" dxfId="324" priority="292" operator="equal">
      <formula>6</formula>
    </cfRule>
    <cfRule type="cellIs" dxfId="323" priority="293" operator="equal">
      <formula>5</formula>
    </cfRule>
    <cfRule type="cellIs" dxfId="322" priority="294" operator="equal">
      <formula>4</formula>
    </cfRule>
    <cfRule type="cellIs" dxfId="321" priority="295" operator="equal">
      <formula>3</formula>
    </cfRule>
    <cfRule type="cellIs" dxfId="320" priority="296" operator="equal">
      <formula>2</formula>
    </cfRule>
    <cfRule type="cellIs" dxfId="319" priority="297" operator="equal">
      <formula>1</formula>
    </cfRule>
  </conditionalFormatting>
  <conditionalFormatting sqref="J65">
    <cfRule type="cellIs" dxfId="318" priority="289" operator="equal">
      <formula>9</formula>
    </cfRule>
  </conditionalFormatting>
  <conditionalFormatting sqref="G7">
    <cfRule type="cellIs" dxfId="317" priority="281" operator="equal">
      <formula>8</formula>
    </cfRule>
    <cfRule type="cellIs" dxfId="316" priority="282" operator="equal">
      <formula>7</formula>
    </cfRule>
    <cfRule type="cellIs" dxfId="315" priority="283" operator="equal">
      <formula>6</formula>
    </cfRule>
    <cfRule type="cellIs" dxfId="314" priority="284" operator="equal">
      <formula>5</formula>
    </cfRule>
    <cfRule type="cellIs" dxfId="313" priority="285" operator="equal">
      <formula>4</formula>
    </cfRule>
    <cfRule type="cellIs" dxfId="312" priority="286" operator="equal">
      <formula>3</formula>
    </cfRule>
    <cfRule type="cellIs" dxfId="311" priority="287" operator="equal">
      <formula>2</formula>
    </cfRule>
    <cfRule type="cellIs" dxfId="310" priority="288" operator="equal">
      <formula>1</formula>
    </cfRule>
  </conditionalFormatting>
  <conditionalFormatting sqref="G7">
    <cfRule type="cellIs" dxfId="309" priority="280" operator="equal">
      <formula>9</formula>
    </cfRule>
  </conditionalFormatting>
  <conditionalFormatting sqref="G25">
    <cfRule type="cellIs" dxfId="308" priority="272" operator="equal">
      <formula>8</formula>
    </cfRule>
    <cfRule type="cellIs" dxfId="307" priority="273" operator="equal">
      <formula>7</formula>
    </cfRule>
    <cfRule type="cellIs" dxfId="306" priority="274" operator="equal">
      <formula>6</formula>
    </cfRule>
    <cfRule type="cellIs" dxfId="305" priority="275" operator="equal">
      <formula>5</formula>
    </cfRule>
    <cfRule type="cellIs" dxfId="304" priority="276" operator="equal">
      <formula>4</formula>
    </cfRule>
    <cfRule type="cellIs" dxfId="303" priority="277" operator="equal">
      <formula>3</formula>
    </cfRule>
    <cfRule type="cellIs" dxfId="302" priority="278" operator="equal">
      <formula>2</formula>
    </cfRule>
    <cfRule type="cellIs" dxfId="301" priority="279" operator="equal">
      <formula>1</formula>
    </cfRule>
  </conditionalFormatting>
  <conditionalFormatting sqref="G25">
    <cfRule type="cellIs" dxfId="300" priority="271" operator="equal">
      <formula>9</formula>
    </cfRule>
  </conditionalFormatting>
  <conditionalFormatting sqref="G26">
    <cfRule type="cellIs" dxfId="299" priority="263" operator="equal">
      <formula>8</formula>
    </cfRule>
    <cfRule type="cellIs" dxfId="298" priority="264" operator="equal">
      <formula>7</formula>
    </cfRule>
    <cfRule type="cellIs" dxfId="297" priority="265" operator="equal">
      <formula>6</formula>
    </cfRule>
    <cfRule type="cellIs" dxfId="296" priority="266" operator="equal">
      <formula>5</formula>
    </cfRule>
    <cfRule type="cellIs" dxfId="295" priority="267" operator="equal">
      <formula>4</formula>
    </cfRule>
    <cfRule type="cellIs" dxfId="294" priority="268" operator="equal">
      <formula>3</formula>
    </cfRule>
    <cfRule type="cellIs" dxfId="293" priority="269" operator="equal">
      <formula>2</formula>
    </cfRule>
    <cfRule type="cellIs" dxfId="292" priority="270" operator="equal">
      <formula>1</formula>
    </cfRule>
  </conditionalFormatting>
  <conditionalFormatting sqref="G26">
    <cfRule type="cellIs" dxfId="291" priority="262" operator="equal">
      <formula>9</formula>
    </cfRule>
  </conditionalFormatting>
  <conditionalFormatting sqref="G27">
    <cfRule type="cellIs" dxfId="290" priority="254" operator="equal">
      <formula>8</formula>
    </cfRule>
    <cfRule type="cellIs" dxfId="289" priority="255" operator="equal">
      <formula>7</formula>
    </cfRule>
    <cfRule type="cellIs" dxfId="288" priority="256" operator="equal">
      <formula>6</formula>
    </cfRule>
    <cfRule type="cellIs" dxfId="287" priority="257" operator="equal">
      <formula>5</formula>
    </cfRule>
    <cfRule type="cellIs" dxfId="286" priority="258" operator="equal">
      <formula>4</formula>
    </cfRule>
    <cfRule type="cellIs" dxfId="285" priority="259" operator="equal">
      <formula>3</formula>
    </cfRule>
    <cfRule type="cellIs" dxfId="284" priority="260" operator="equal">
      <formula>2</formula>
    </cfRule>
    <cfRule type="cellIs" dxfId="283" priority="261" operator="equal">
      <formula>1</formula>
    </cfRule>
  </conditionalFormatting>
  <conditionalFormatting sqref="G27">
    <cfRule type="cellIs" dxfId="282" priority="253" operator="equal">
      <formula>9</formula>
    </cfRule>
  </conditionalFormatting>
  <conditionalFormatting sqref="M54">
    <cfRule type="cellIs" dxfId="281" priority="245" operator="equal">
      <formula>8</formula>
    </cfRule>
    <cfRule type="cellIs" dxfId="280" priority="246" operator="equal">
      <formula>7</formula>
    </cfRule>
    <cfRule type="cellIs" dxfId="279" priority="247" operator="equal">
      <formula>6</formula>
    </cfRule>
    <cfRule type="cellIs" dxfId="278" priority="248" operator="equal">
      <formula>5</formula>
    </cfRule>
    <cfRule type="cellIs" dxfId="277" priority="249" operator="equal">
      <formula>4</formula>
    </cfRule>
    <cfRule type="cellIs" dxfId="276" priority="250" operator="equal">
      <formula>3</formula>
    </cfRule>
    <cfRule type="cellIs" dxfId="275" priority="251" operator="equal">
      <formula>2</formula>
    </cfRule>
    <cfRule type="cellIs" dxfId="274" priority="252" operator="equal">
      <formula>1</formula>
    </cfRule>
  </conditionalFormatting>
  <conditionalFormatting sqref="M54">
    <cfRule type="cellIs" dxfId="273" priority="244" operator="equal">
      <formula>9</formula>
    </cfRule>
  </conditionalFormatting>
  <conditionalFormatting sqref="M46">
    <cfRule type="cellIs" dxfId="272" priority="236" operator="equal">
      <formula>8</formula>
    </cfRule>
    <cfRule type="cellIs" dxfId="271" priority="237" operator="equal">
      <formula>7</formula>
    </cfRule>
    <cfRule type="cellIs" dxfId="270" priority="238" operator="equal">
      <formula>6</formula>
    </cfRule>
    <cfRule type="cellIs" dxfId="269" priority="239" operator="equal">
      <formula>5</formula>
    </cfRule>
    <cfRule type="cellIs" dxfId="268" priority="240" operator="equal">
      <formula>4</formula>
    </cfRule>
    <cfRule type="cellIs" dxfId="267" priority="241" operator="equal">
      <formula>3</formula>
    </cfRule>
    <cfRule type="cellIs" dxfId="266" priority="242" operator="equal">
      <formula>2</formula>
    </cfRule>
    <cfRule type="cellIs" dxfId="265" priority="243" operator="equal">
      <formula>1</formula>
    </cfRule>
  </conditionalFormatting>
  <conditionalFormatting sqref="M46">
    <cfRule type="cellIs" dxfId="264" priority="235" operator="equal">
      <formula>9</formula>
    </cfRule>
  </conditionalFormatting>
  <conditionalFormatting sqref="E65">
    <cfRule type="cellIs" dxfId="263" priority="227" operator="equal">
      <formula>8</formula>
    </cfRule>
    <cfRule type="cellIs" dxfId="262" priority="228" operator="equal">
      <formula>7</formula>
    </cfRule>
    <cfRule type="cellIs" dxfId="261" priority="229" operator="equal">
      <formula>6</formula>
    </cfRule>
    <cfRule type="cellIs" dxfId="260" priority="230" operator="equal">
      <formula>5</formula>
    </cfRule>
    <cfRule type="cellIs" dxfId="259" priority="231" operator="equal">
      <formula>4</formula>
    </cfRule>
    <cfRule type="cellIs" dxfId="258" priority="232" operator="equal">
      <formula>3</formula>
    </cfRule>
    <cfRule type="cellIs" dxfId="257" priority="233" operator="equal">
      <formula>2</formula>
    </cfRule>
    <cfRule type="cellIs" dxfId="256" priority="234" operator="equal">
      <formula>1</formula>
    </cfRule>
  </conditionalFormatting>
  <conditionalFormatting sqref="E65">
    <cfRule type="cellIs" dxfId="255" priority="226" operator="equal">
      <formula>9</formula>
    </cfRule>
  </conditionalFormatting>
  <conditionalFormatting sqref="E66">
    <cfRule type="cellIs" dxfId="254" priority="218" operator="equal">
      <formula>8</formula>
    </cfRule>
    <cfRule type="cellIs" dxfId="253" priority="219" operator="equal">
      <formula>7</formula>
    </cfRule>
    <cfRule type="cellIs" dxfId="252" priority="220" operator="equal">
      <formula>6</formula>
    </cfRule>
    <cfRule type="cellIs" dxfId="251" priority="221" operator="equal">
      <formula>5</formula>
    </cfRule>
    <cfRule type="cellIs" dxfId="250" priority="222" operator="equal">
      <formula>4</formula>
    </cfRule>
    <cfRule type="cellIs" dxfId="249" priority="223" operator="equal">
      <formula>3</formula>
    </cfRule>
    <cfRule type="cellIs" dxfId="248" priority="224" operator="equal">
      <formula>2</formula>
    </cfRule>
    <cfRule type="cellIs" dxfId="247" priority="225" operator="equal">
      <formula>1</formula>
    </cfRule>
  </conditionalFormatting>
  <conditionalFormatting sqref="E66">
    <cfRule type="cellIs" dxfId="246" priority="217" operator="equal">
      <formula>9</formula>
    </cfRule>
  </conditionalFormatting>
  <conditionalFormatting sqref="E68">
    <cfRule type="cellIs" dxfId="245" priority="209" operator="equal">
      <formula>8</formula>
    </cfRule>
    <cfRule type="cellIs" dxfId="244" priority="210" operator="equal">
      <formula>7</formula>
    </cfRule>
    <cfRule type="cellIs" dxfId="243" priority="211" operator="equal">
      <formula>6</formula>
    </cfRule>
    <cfRule type="cellIs" dxfId="242" priority="212" operator="equal">
      <formula>5</formula>
    </cfRule>
    <cfRule type="cellIs" dxfId="241" priority="213" operator="equal">
      <formula>4</formula>
    </cfRule>
    <cfRule type="cellIs" dxfId="240" priority="214" operator="equal">
      <formula>3</formula>
    </cfRule>
    <cfRule type="cellIs" dxfId="239" priority="215" operator="equal">
      <formula>2</formula>
    </cfRule>
    <cfRule type="cellIs" dxfId="238" priority="216" operator="equal">
      <formula>1</formula>
    </cfRule>
  </conditionalFormatting>
  <conditionalFormatting sqref="E68">
    <cfRule type="cellIs" dxfId="237" priority="208" operator="equal">
      <formula>9</formula>
    </cfRule>
  </conditionalFormatting>
  <conditionalFormatting sqref="G31">
    <cfRule type="cellIs" dxfId="236" priority="200" operator="equal">
      <formula>8</formula>
    </cfRule>
    <cfRule type="cellIs" dxfId="235" priority="201" operator="equal">
      <formula>7</formula>
    </cfRule>
    <cfRule type="cellIs" dxfId="234" priority="202" operator="equal">
      <formula>6</formula>
    </cfRule>
    <cfRule type="cellIs" dxfId="233" priority="203" operator="equal">
      <formula>5</formula>
    </cfRule>
    <cfRule type="cellIs" dxfId="232" priority="204" operator="equal">
      <formula>4</formula>
    </cfRule>
    <cfRule type="cellIs" dxfId="231" priority="205" operator="equal">
      <formula>3</formula>
    </cfRule>
    <cfRule type="cellIs" dxfId="230" priority="206" operator="equal">
      <formula>2</formula>
    </cfRule>
    <cfRule type="cellIs" dxfId="229" priority="207" operator="equal">
      <formula>1</formula>
    </cfRule>
  </conditionalFormatting>
  <conditionalFormatting sqref="G31">
    <cfRule type="cellIs" dxfId="228" priority="199" operator="equal">
      <formula>9</formula>
    </cfRule>
  </conditionalFormatting>
  <conditionalFormatting sqref="P48:P49">
    <cfRule type="cellIs" dxfId="227" priority="191" operator="equal">
      <formula>8</formula>
    </cfRule>
    <cfRule type="cellIs" dxfId="226" priority="192" operator="equal">
      <formula>7</formula>
    </cfRule>
    <cfRule type="cellIs" dxfId="225" priority="193" operator="equal">
      <formula>6</formula>
    </cfRule>
    <cfRule type="cellIs" dxfId="224" priority="194" operator="equal">
      <formula>5</formula>
    </cfRule>
    <cfRule type="cellIs" dxfId="223" priority="195" operator="equal">
      <formula>4</formula>
    </cfRule>
    <cfRule type="cellIs" dxfId="222" priority="196" operator="equal">
      <formula>3</formula>
    </cfRule>
    <cfRule type="cellIs" dxfId="221" priority="197" operator="equal">
      <formula>2</formula>
    </cfRule>
    <cfRule type="cellIs" dxfId="220" priority="198" operator="equal">
      <formula>1</formula>
    </cfRule>
  </conditionalFormatting>
  <conditionalFormatting sqref="P48:P49">
    <cfRule type="cellIs" dxfId="219" priority="190" operator="equal">
      <formula>9</formula>
    </cfRule>
  </conditionalFormatting>
  <conditionalFormatting sqref="P69:P70">
    <cfRule type="cellIs" dxfId="218" priority="181" operator="equal">
      <formula>9</formula>
    </cfRule>
  </conditionalFormatting>
  <conditionalFormatting sqref="P69:P70">
    <cfRule type="cellIs" dxfId="217" priority="182" operator="equal">
      <formula>8</formula>
    </cfRule>
    <cfRule type="cellIs" dxfId="216" priority="183" operator="equal">
      <formula>7</formula>
    </cfRule>
    <cfRule type="cellIs" dxfId="215" priority="184" operator="equal">
      <formula>6</formula>
    </cfRule>
    <cfRule type="cellIs" dxfId="214" priority="185" operator="equal">
      <formula>5</formula>
    </cfRule>
    <cfRule type="cellIs" dxfId="213" priority="186" operator="equal">
      <formula>4</formula>
    </cfRule>
    <cfRule type="cellIs" dxfId="212" priority="187" operator="equal">
      <formula>3</formula>
    </cfRule>
    <cfRule type="cellIs" dxfId="211" priority="188" operator="equal">
      <formula>2</formula>
    </cfRule>
    <cfRule type="cellIs" dxfId="210" priority="189" operator="equal">
      <formula>1</formula>
    </cfRule>
  </conditionalFormatting>
  <conditionalFormatting sqref="F41">
    <cfRule type="cellIs" dxfId="209" priority="172" operator="equal">
      <formula>9</formula>
    </cfRule>
  </conditionalFormatting>
  <conditionalFormatting sqref="F41">
    <cfRule type="cellIs" dxfId="208" priority="173" operator="equal">
      <formula>8</formula>
    </cfRule>
    <cfRule type="cellIs" dxfId="207" priority="174" operator="equal">
      <formula>7</formula>
    </cfRule>
    <cfRule type="cellIs" dxfId="206" priority="175" operator="equal">
      <formula>6</formula>
    </cfRule>
    <cfRule type="cellIs" dxfId="205" priority="176" operator="equal">
      <formula>5</formula>
    </cfRule>
    <cfRule type="cellIs" dxfId="204" priority="177" operator="equal">
      <formula>4</formula>
    </cfRule>
    <cfRule type="cellIs" dxfId="203" priority="178" operator="equal">
      <formula>3</formula>
    </cfRule>
    <cfRule type="cellIs" dxfId="202" priority="179" operator="equal">
      <formula>2</formula>
    </cfRule>
    <cfRule type="cellIs" dxfId="201" priority="180" operator="equal">
      <formula>1</formula>
    </cfRule>
  </conditionalFormatting>
  <conditionalFormatting sqref="P41">
    <cfRule type="cellIs" dxfId="200" priority="164" operator="equal">
      <formula>8</formula>
    </cfRule>
    <cfRule type="cellIs" dxfId="199" priority="165" operator="equal">
      <formula>7</formula>
    </cfRule>
    <cfRule type="cellIs" dxfId="198" priority="166" operator="equal">
      <formula>6</formula>
    </cfRule>
    <cfRule type="cellIs" dxfId="197" priority="167" operator="equal">
      <formula>5</formula>
    </cfRule>
    <cfRule type="cellIs" dxfId="196" priority="168" operator="equal">
      <formula>4</formula>
    </cfRule>
    <cfRule type="cellIs" dxfId="195" priority="169" operator="equal">
      <formula>3</formula>
    </cfRule>
    <cfRule type="cellIs" dxfId="194" priority="170" operator="equal">
      <formula>2</formula>
    </cfRule>
    <cfRule type="cellIs" dxfId="193" priority="171" operator="equal">
      <formula>1</formula>
    </cfRule>
  </conditionalFormatting>
  <conditionalFormatting sqref="P41">
    <cfRule type="cellIs" dxfId="192" priority="163" operator="equal">
      <formula>9</formula>
    </cfRule>
  </conditionalFormatting>
  <conditionalFormatting sqref="P43">
    <cfRule type="cellIs" dxfId="191" priority="155" operator="equal">
      <formula>8</formula>
    </cfRule>
    <cfRule type="cellIs" dxfId="190" priority="156" operator="equal">
      <formula>7</formula>
    </cfRule>
    <cfRule type="cellIs" dxfId="189" priority="157" operator="equal">
      <formula>6</formula>
    </cfRule>
    <cfRule type="cellIs" dxfId="188" priority="158" operator="equal">
      <formula>5</formula>
    </cfRule>
    <cfRule type="cellIs" dxfId="187" priority="159" operator="equal">
      <formula>4</formula>
    </cfRule>
    <cfRule type="cellIs" dxfId="186" priority="160" operator="equal">
      <formula>3</formula>
    </cfRule>
    <cfRule type="cellIs" dxfId="185" priority="161" operator="equal">
      <formula>2</formula>
    </cfRule>
    <cfRule type="cellIs" dxfId="184" priority="162" operator="equal">
      <formula>1</formula>
    </cfRule>
  </conditionalFormatting>
  <conditionalFormatting sqref="P43">
    <cfRule type="cellIs" dxfId="183" priority="154" operator="equal">
      <formula>9</formula>
    </cfRule>
  </conditionalFormatting>
  <conditionalFormatting sqref="P45">
    <cfRule type="cellIs" dxfId="182" priority="146" operator="equal">
      <formula>8</formula>
    </cfRule>
    <cfRule type="cellIs" dxfId="181" priority="147" operator="equal">
      <formula>7</formula>
    </cfRule>
    <cfRule type="cellIs" dxfId="180" priority="148" operator="equal">
      <formula>6</formula>
    </cfRule>
    <cfRule type="cellIs" dxfId="179" priority="149" operator="equal">
      <formula>5</formula>
    </cfRule>
    <cfRule type="cellIs" dxfId="178" priority="150" operator="equal">
      <formula>4</formula>
    </cfRule>
    <cfRule type="cellIs" dxfId="177" priority="151" operator="equal">
      <formula>3</formula>
    </cfRule>
    <cfRule type="cellIs" dxfId="176" priority="152" operator="equal">
      <formula>2</formula>
    </cfRule>
    <cfRule type="cellIs" dxfId="175" priority="153" operator="equal">
      <formula>1</formula>
    </cfRule>
  </conditionalFormatting>
  <conditionalFormatting sqref="P45">
    <cfRule type="cellIs" dxfId="174" priority="145" operator="equal">
      <formula>9</formula>
    </cfRule>
  </conditionalFormatting>
  <conditionalFormatting sqref="F43">
    <cfRule type="cellIs" dxfId="173" priority="136" operator="equal">
      <formula>9</formula>
    </cfRule>
  </conditionalFormatting>
  <conditionalFormatting sqref="F43">
    <cfRule type="cellIs" dxfId="172" priority="137" operator="equal">
      <formula>8</formula>
    </cfRule>
    <cfRule type="cellIs" dxfId="171" priority="138" operator="equal">
      <formula>7</formula>
    </cfRule>
    <cfRule type="cellIs" dxfId="170" priority="139" operator="equal">
      <formula>6</formula>
    </cfRule>
    <cfRule type="cellIs" dxfId="169" priority="140" operator="equal">
      <formula>5</formula>
    </cfRule>
    <cfRule type="cellIs" dxfId="168" priority="141" operator="equal">
      <formula>4</formula>
    </cfRule>
    <cfRule type="cellIs" dxfId="167" priority="142" operator="equal">
      <formula>3</formula>
    </cfRule>
    <cfRule type="cellIs" dxfId="166" priority="143" operator="equal">
      <formula>2</formula>
    </cfRule>
    <cfRule type="cellIs" dxfId="165" priority="144" operator="equal">
      <formula>1</formula>
    </cfRule>
  </conditionalFormatting>
  <conditionalFormatting sqref="F45">
    <cfRule type="cellIs" dxfId="164" priority="127" operator="equal">
      <formula>9</formula>
    </cfRule>
  </conditionalFormatting>
  <conditionalFormatting sqref="F45">
    <cfRule type="cellIs" dxfId="163" priority="128" operator="equal">
      <formula>8</formula>
    </cfRule>
    <cfRule type="cellIs" dxfId="162" priority="129" operator="equal">
      <formula>7</formula>
    </cfRule>
    <cfRule type="cellIs" dxfId="161" priority="130" operator="equal">
      <formula>6</formula>
    </cfRule>
    <cfRule type="cellIs" dxfId="160" priority="131" operator="equal">
      <formula>5</formula>
    </cfRule>
    <cfRule type="cellIs" dxfId="159" priority="132" operator="equal">
      <formula>4</formula>
    </cfRule>
    <cfRule type="cellIs" dxfId="158" priority="133" operator="equal">
      <formula>3</formula>
    </cfRule>
    <cfRule type="cellIs" dxfId="157" priority="134" operator="equal">
      <formula>2</formula>
    </cfRule>
    <cfRule type="cellIs" dxfId="156" priority="135" operator="equal">
      <formula>1</formula>
    </cfRule>
  </conditionalFormatting>
  <conditionalFormatting sqref="F55">
    <cfRule type="cellIs" dxfId="155" priority="118" operator="equal">
      <formula>9</formula>
    </cfRule>
  </conditionalFormatting>
  <conditionalFormatting sqref="F55">
    <cfRule type="cellIs" dxfId="154" priority="119" operator="equal">
      <formula>8</formula>
    </cfRule>
    <cfRule type="cellIs" dxfId="153" priority="120" operator="equal">
      <formula>7</formula>
    </cfRule>
    <cfRule type="cellIs" dxfId="152" priority="121" operator="equal">
      <formula>6</formula>
    </cfRule>
    <cfRule type="cellIs" dxfId="151" priority="122" operator="equal">
      <formula>5</formula>
    </cfRule>
    <cfRule type="cellIs" dxfId="150" priority="123" operator="equal">
      <formula>4</formula>
    </cfRule>
    <cfRule type="cellIs" dxfId="149" priority="124" operator="equal">
      <formula>3</formula>
    </cfRule>
    <cfRule type="cellIs" dxfId="148" priority="125" operator="equal">
      <formula>2</formula>
    </cfRule>
    <cfRule type="cellIs" dxfId="147" priority="126" operator="equal">
      <formula>1</formula>
    </cfRule>
  </conditionalFormatting>
  <conditionalFormatting sqref="P55">
    <cfRule type="cellIs" dxfId="146" priority="110" operator="equal">
      <formula>8</formula>
    </cfRule>
    <cfRule type="cellIs" dxfId="145" priority="111" operator="equal">
      <formula>7</formula>
    </cfRule>
    <cfRule type="cellIs" dxfId="144" priority="112" operator="equal">
      <formula>6</formula>
    </cfRule>
    <cfRule type="cellIs" dxfId="143" priority="113" operator="equal">
      <formula>5</formula>
    </cfRule>
    <cfRule type="cellIs" dxfId="142" priority="114" operator="equal">
      <formula>4</formula>
    </cfRule>
    <cfRule type="cellIs" dxfId="141" priority="115" operator="equal">
      <formula>3</formula>
    </cfRule>
    <cfRule type="cellIs" dxfId="140" priority="116" operator="equal">
      <formula>2</formula>
    </cfRule>
    <cfRule type="cellIs" dxfId="139" priority="117" operator="equal">
      <formula>1</formula>
    </cfRule>
  </conditionalFormatting>
  <conditionalFormatting sqref="P55">
    <cfRule type="cellIs" dxfId="138" priority="109" operator="equal">
      <formula>9</formula>
    </cfRule>
  </conditionalFormatting>
  <conditionalFormatting sqref="F60">
    <cfRule type="cellIs" dxfId="137" priority="100" operator="equal">
      <formula>9</formula>
    </cfRule>
  </conditionalFormatting>
  <conditionalFormatting sqref="F60">
    <cfRule type="cellIs" dxfId="136" priority="101" operator="equal">
      <formula>8</formula>
    </cfRule>
    <cfRule type="cellIs" dxfId="135" priority="102" operator="equal">
      <formula>7</formula>
    </cfRule>
    <cfRule type="cellIs" dxfId="134" priority="103" operator="equal">
      <formula>6</formula>
    </cfRule>
    <cfRule type="cellIs" dxfId="133" priority="104" operator="equal">
      <formula>5</formula>
    </cfRule>
    <cfRule type="cellIs" dxfId="132" priority="105" operator="equal">
      <formula>4</formula>
    </cfRule>
    <cfRule type="cellIs" dxfId="131" priority="106" operator="equal">
      <formula>3</formula>
    </cfRule>
    <cfRule type="cellIs" dxfId="130" priority="107" operator="equal">
      <formula>2</formula>
    </cfRule>
    <cfRule type="cellIs" dxfId="129" priority="108" operator="equal">
      <formula>1</formula>
    </cfRule>
  </conditionalFormatting>
  <conditionalFormatting sqref="P60">
    <cfRule type="cellIs" dxfId="128" priority="92" operator="equal">
      <formula>8</formula>
    </cfRule>
    <cfRule type="cellIs" dxfId="127" priority="93" operator="equal">
      <formula>7</formula>
    </cfRule>
    <cfRule type="cellIs" dxfId="126" priority="94" operator="equal">
      <formula>6</formula>
    </cfRule>
    <cfRule type="cellIs" dxfId="125" priority="95" operator="equal">
      <formula>5</formula>
    </cfRule>
    <cfRule type="cellIs" dxfId="124" priority="96" operator="equal">
      <formula>4</formula>
    </cfRule>
    <cfRule type="cellIs" dxfId="123" priority="97" operator="equal">
      <formula>3</formula>
    </cfRule>
    <cfRule type="cellIs" dxfId="122" priority="98" operator="equal">
      <formula>2</formula>
    </cfRule>
    <cfRule type="cellIs" dxfId="121" priority="99" operator="equal">
      <formula>1</formula>
    </cfRule>
  </conditionalFormatting>
  <conditionalFormatting sqref="P60">
    <cfRule type="cellIs" dxfId="120" priority="91" operator="equal">
      <formula>9</formula>
    </cfRule>
  </conditionalFormatting>
  <conditionalFormatting sqref="D44">
    <cfRule type="cellIs" dxfId="119" priority="83" operator="equal">
      <formula>8</formula>
    </cfRule>
    <cfRule type="cellIs" dxfId="118" priority="84" operator="equal">
      <formula>7</formula>
    </cfRule>
    <cfRule type="cellIs" dxfId="117" priority="85" operator="equal">
      <formula>6</formula>
    </cfRule>
    <cfRule type="cellIs" dxfId="116" priority="86" operator="equal">
      <formula>5</formula>
    </cfRule>
    <cfRule type="cellIs" dxfId="115" priority="87" operator="equal">
      <formula>4</formula>
    </cfRule>
    <cfRule type="cellIs" dxfId="114" priority="88" operator="equal">
      <formula>3</formula>
    </cfRule>
    <cfRule type="cellIs" dxfId="113" priority="89" operator="equal">
      <formula>2</formula>
    </cfRule>
    <cfRule type="cellIs" dxfId="112" priority="90" operator="equal">
      <formula>1</formula>
    </cfRule>
  </conditionalFormatting>
  <conditionalFormatting sqref="D44">
    <cfRule type="cellIs" dxfId="111" priority="82" operator="equal">
      <formula>9</formula>
    </cfRule>
  </conditionalFormatting>
  <conditionalFormatting sqref="D54">
    <cfRule type="cellIs" dxfId="110" priority="74" operator="equal">
      <formula>8</formula>
    </cfRule>
    <cfRule type="cellIs" dxfId="109" priority="75" operator="equal">
      <formula>7</formula>
    </cfRule>
    <cfRule type="cellIs" dxfId="108" priority="76" operator="equal">
      <formula>6</formula>
    </cfRule>
    <cfRule type="cellIs" dxfId="107" priority="77" operator="equal">
      <formula>5</formula>
    </cfRule>
    <cfRule type="cellIs" dxfId="106" priority="78" operator="equal">
      <formula>4</formula>
    </cfRule>
    <cfRule type="cellIs" dxfId="105" priority="79" operator="equal">
      <formula>3</formula>
    </cfRule>
    <cfRule type="cellIs" dxfId="104" priority="80" operator="equal">
      <formula>2</formula>
    </cfRule>
    <cfRule type="cellIs" dxfId="103" priority="81" operator="equal">
      <formula>1</formula>
    </cfRule>
  </conditionalFormatting>
  <conditionalFormatting sqref="D54">
    <cfRule type="cellIs" dxfId="102" priority="73" operator="equal">
      <formula>9</formula>
    </cfRule>
  </conditionalFormatting>
  <conditionalFormatting sqref="D46">
    <cfRule type="cellIs" dxfId="101" priority="65" operator="equal">
      <formula>8</formula>
    </cfRule>
    <cfRule type="cellIs" dxfId="100" priority="66" operator="equal">
      <formula>7</formula>
    </cfRule>
    <cfRule type="cellIs" dxfId="99" priority="67" operator="equal">
      <formula>6</formula>
    </cfRule>
    <cfRule type="cellIs" dxfId="98" priority="68" operator="equal">
      <formula>5</formula>
    </cfRule>
    <cfRule type="cellIs" dxfId="97" priority="69" operator="equal">
      <formula>4</formula>
    </cfRule>
    <cfRule type="cellIs" dxfId="96" priority="70" operator="equal">
      <formula>3</formula>
    </cfRule>
    <cfRule type="cellIs" dxfId="95" priority="71" operator="equal">
      <formula>2</formula>
    </cfRule>
    <cfRule type="cellIs" dxfId="94" priority="72" operator="equal">
      <formula>1</formula>
    </cfRule>
  </conditionalFormatting>
  <conditionalFormatting sqref="D46">
    <cfRule type="cellIs" dxfId="93" priority="64" operator="equal">
      <formula>9</formula>
    </cfRule>
  </conditionalFormatting>
  <conditionalFormatting sqref="D52">
    <cfRule type="cellIs" dxfId="92" priority="56" operator="equal">
      <formula>8</formula>
    </cfRule>
    <cfRule type="cellIs" dxfId="91" priority="57" operator="equal">
      <formula>7</formula>
    </cfRule>
    <cfRule type="cellIs" dxfId="90" priority="58" operator="equal">
      <formula>6</formula>
    </cfRule>
    <cfRule type="cellIs" dxfId="89" priority="59" operator="equal">
      <formula>5</formula>
    </cfRule>
    <cfRule type="cellIs" dxfId="88" priority="60" operator="equal">
      <formula>4</formula>
    </cfRule>
    <cfRule type="cellIs" dxfId="87" priority="61" operator="equal">
      <formula>3</formula>
    </cfRule>
    <cfRule type="cellIs" dxfId="86" priority="62" operator="equal">
      <formula>2</formula>
    </cfRule>
    <cfRule type="cellIs" dxfId="85" priority="63" operator="equal">
      <formula>1</formula>
    </cfRule>
  </conditionalFormatting>
  <conditionalFormatting sqref="D52">
    <cfRule type="cellIs" dxfId="84" priority="55" operator="equal">
      <formula>9</formula>
    </cfRule>
  </conditionalFormatting>
  <conditionalFormatting sqref="D62">
    <cfRule type="cellIs" dxfId="83" priority="47" operator="equal">
      <formula>8</formula>
    </cfRule>
    <cfRule type="cellIs" dxfId="82" priority="48" operator="equal">
      <formula>7</formula>
    </cfRule>
    <cfRule type="cellIs" dxfId="81" priority="49" operator="equal">
      <formula>6</formula>
    </cfRule>
    <cfRule type="cellIs" dxfId="80" priority="50" operator="equal">
      <formula>5</formula>
    </cfRule>
    <cfRule type="cellIs" dxfId="79" priority="51" operator="equal">
      <formula>4</formula>
    </cfRule>
    <cfRule type="cellIs" dxfId="78" priority="52" operator="equal">
      <formula>3</formula>
    </cfRule>
    <cfRule type="cellIs" dxfId="77" priority="53" operator="equal">
      <formula>2</formula>
    </cfRule>
    <cfRule type="cellIs" dxfId="76" priority="54" operator="equal">
      <formula>1</formula>
    </cfRule>
  </conditionalFormatting>
  <conditionalFormatting sqref="D62">
    <cfRule type="cellIs" dxfId="75" priority="46" operator="equal">
      <formula>9</formula>
    </cfRule>
  </conditionalFormatting>
  <conditionalFormatting sqref="D23">
    <cfRule type="cellIs" dxfId="74" priority="38" operator="equal">
      <formula>8</formula>
    </cfRule>
    <cfRule type="cellIs" dxfId="73" priority="39" operator="equal">
      <formula>7</formula>
    </cfRule>
    <cfRule type="cellIs" dxfId="72" priority="40" operator="equal">
      <formula>6</formula>
    </cfRule>
    <cfRule type="cellIs" dxfId="71" priority="41" operator="equal">
      <formula>5</formula>
    </cfRule>
    <cfRule type="cellIs" dxfId="70" priority="42" operator="equal">
      <formula>4</formula>
    </cfRule>
    <cfRule type="cellIs" dxfId="69" priority="43" operator="equal">
      <formula>3</formula>
    </cfRule>
    <cfRule type="cellIs" dxfId="68" priority="44" operator="equal">
      <formula>2</formula>
    </cfRule>
    <cfRule type="cellIs" dxfId="67" priority="45" operator="equal">
      <formula>1</formula>
    </cfRule>
  </conditionalFormatting>
  <conditionalFormatting sqref="D23">
    <cfRule type="cellIs" dxfId="66" priority="37" operator="equal">
      <formula>9</formula>
    </cfRule>
  </conditionalFormatting>
  <conditionalFormatting sqref="P73">
    <cfRule type="cellIs" dxfId="65" priority="28" operator="equal">
      <formula>9</formula>
    </cfRule>
  </conditionalFormatting>
  <conditionalFormatting sqref="P73">
    <cfRule type="cellIs" dxfId="64" priority="29" operator="equal">
      <formula>8</formula>
    </cfRule>
    <cfRule type="cellIs" dxfId="63" priority="30" operator="equal">
      <formula>7</formula>
    </cfRule>
    <cfRule type="cellIs" dxfId="62" priority="31" operator="equal">
      <formula>6</formula>
    </cfRule>
    <cfRule type="cellIs" dxfId="61" priority="32" operator="equal">
      <formula>5</formula>
    </cfRule>
    <cfRule type="cellIs" dxfId="60" priority="33" operator="equal">
      <formula>4</formula>
    </cfRule>
    <cfRule type="cellIs" dxfId="59" priority="34" operator="equal">
      <formula>3</formula>
    </cfRule>
    <cfRule type="cellIs" dxfId="58" priority="35" operator="equal">
      <formula>2</formula>
    </cfRule>
    <cfRule type="cellIs" dxfId="57" priority="36" operator="equal">
      <formula>1</formula>
    </cfRule>
  </conditionalFormatting>
  <conditionalFormatting sqref="M59">
    <cfRule type="cellIs" dxfId="56" priority="20" operator="equal">
      <formula>8</formula>
    </cfRule>
    <cfRule type="cellIs" dxfId="55" priority="21" operator="equal">
      <formula>7</formula>
    </cfRule>
    <cfRule type="cellIs" dxfId="54" priority="22" operator="equal">
      <formula>6</formula>
    </cfRule>
    <cfRule type="cellIs" dxfId="53" priority="23" operator="equal">
      <formula>5</formula>
    </cfRule>
    <cfRule type="cellIs" dxfId="52" priority="24" operator="equal">
      <formula>4</formula>
    </cfRule>
    <cfRule type="cellIs" dxfId="51" priority="25" operator="equal">
      <formula>3</formula>
    </cfRule>
    <cfRule type="cellIs" dxfId="50" priority="26" operator="equal">
      <formula>2</formula>
    </cfRule>
    <cfRule type="cellIs" dxfId="49" priority="27" operator="equal">
      <formula>1</formula>
    </cfRule>
  </conditionalFormatting>
  <conditionalFormatting sqref="M59">
    <cfRule type="cellIs" dxfId="48" priority="19" operator="equal">
      <formula>9</formula>
    </cfRule>
  </conditionalFormatting>
  <conditionalFormatting sqref="M52">
    <cfRule type="cellIs" dxfId="47" priority="11" operator="equal">
      <formula>8</formula>
    </cfRule>
    <cfRule type="cellIs" dxfId="46" priority="12" operator="equal">
      <formula>7</formula>
    </cfRule>
    <cfRule type="cellIs" dxfId="45" priority="13" operator="equal">
      <formula>6</formula>
    </cfRule>
    <cfRule type="cellIs" dxfId="44" priority="14" operator="equal">
      <formula>5</formula>
    </cfRule>
    <cfRule type="cellIs" dxfId="43" priority="15" operator="equal">
      <formula>4</formula>
    </cfRule>
    <cfRule type="cellIs" dxfId="42" priority="16" operator="equal">
      <formula>3</formula>
    </cfRule>
    <cfRule type="cellIs" dxfId="41" priority="17" operator="equal">
      <formula>2</formula>
    </cfRule>
    <cfRule type="cellIs" dxfId="40" priority="18" operator="equal">
      <formula>1</formula>
    </cfRule>
  </conditionalFormatting>
  <conditionalFormatting sqref="M52">
    <cfRule type="cellIs" dxfId="39" priority="10" operator="equal">
      <formula>9</formula>
    </cfRule>
  </conditionalFormatting>
  <conditionalFormatting sqref="M53">
    <cfRule type="cellIs" dxfId="38" priority="2" operator="equal">
      <formula>8</formula>
    </cfRule>
    <cfRule type="cellIs" dxfId="37" priority="3" operator="equal">
      <formula>7</formula>
    </cfRule>
    <cfRule type="cellIs" dxfId="36" priority="4" operator="equal">
      <formula>6</formula>
    </cfRule>
    <cfRule type="cellIs" dxfId="35" priority="5" operator="equal">
      <formula>5</formula>
    </cfRule>
    <cfRule type="cellIs" dxfId="34" priority="6" operator="equal">
      <formula>4</formula>
    </cfRule>
    <cfRule type="cellIs" dxfId="33" priority="7" operator="equal">
      <formula>3</formula>
    </cfRule>
    <cfRule type="cellIs" dxfId="32" priority="8" operator="equal">
      <formula>2</formula>
    </cfRule>
    <cfRule type="cellIs" dxfId="31" priority="9" operator="equal">
      <formula>1</formula>
    </cfRule>
  </conditionalFormatting>
  <conditionalFormatting sqref="M53">
    <cfRule type="cellIs" dxfId="30" priority="1" operator="equal">
      <formula>9</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F17B1-28D4-4EAF-9A3B-4AE9166440FB}">
  <dimension ref="A1:DF74"/>
  <sheetViews>
    <sheetView zoomScale="80" zoomScaleNormal="80" workbookViewId="0">
      <pane xSplit="4" ySplit="4" topLeftCell="E5" activePane="bottomRight" state="frozen"/>
      <selection pane="topRight" activeCell="F1" sqref="F1"/>
      <selection pane="bottomLeft" activeCell="A5" sqref="A5"/>
      <selection pane="bottomRight" activeCell="A2" sqref="A2:A3"/>
    </sheetView>
  </sheetViews>
  <sheetFormatPr defaultColWidth="9.140625" defaultRowHeight="15" x14ac:dyDescent="0.25"/>
  <cols>
    <col min="1" max="1" width="11.7109375" style="5" customWidth="1"/>
    <col min="2" max="2" width="29.140625" style="1" customWidth="1"/>
    <col min="3" max="3" width="12.42578125" style="1" customWidth="1"/>
    <col min="4" max="4" width="6.42578125" style="1" customWidth="1"/>
    <col min="5" max="12" width="15.7109375" style="5" customWidth="1"/>
    <col min="13" max="13" width="9.7109375" style="5" customWidth="1"/>
    <col min="14" max="14" width="9.85546875" style="5" customWidth="1"/>
    <col min="15" max="20" width="15.7109375" style="5" customWidth="1"/>
    <col min="21" max="23" width="8.28515625" style="5" customWidth="1"/>
    <col min="24" max="24" width="9.7109375" style="5" customWidth="1"/>
    <col min="25" max="25" width="11.28515625" style="5" customWidth="1"/>
    <col min="26" max="26" width="9.28515625" style="5" bestFit="1" customWidth="1"/>
    <col min="27" max="28" width="8.28515625" style="5" customWidth="1"/>
    <col min="29" max="36" width="15.7109375" style="5" customWidth="1"/>
    <col min="37" max="37" width="12.7109375" style="5" customWidth="1"/>
    <col min="38" max="38" width="3.7109375" style="5" customWidth="1"/>
    <col min="39" max="39" width="8.28515625" style="5" customWidth="1"/>
    <col min="40" max="40" width="3.7109375" style="5" customWidth="1"/>
    <col min="41" max="41" width="11.28515625" style="5" customWidth="1"/>
    <col min="42" max="42" width="9.7109375" style="5" customWidth="1"/>
    <col min="43" max="46" width="15.7109375" style="5" customWidth="1"/>
    <col min="47" max="47" width="9.5703125" style="5" bestFit="1" customWidth="1"/>
    <col min="48" max="48" width="11.28515625" style="5" customWidth="1"/>
    <col min="49" max="93" width="15.7109375" style="5" customWidth="1"/>
    <col min="94" max="94" width="1.28515625" style="4" customWidth="1"/>
    <col min="95" max="102" width="11.140625" style="1" customWidth="1"/>
    <col min="103" max="105" width="11.140625" style="5" customWidth="1"/>
    <col min="106" max="106" width="11.140625" style="1" customWidth="1"/>
    <col min="107" max="107" width="11.140625" style="5" customWidth="1"/>
  </cols>
  <sheetData>
    <row r="1" spans="1:110" s="405" customFormat="1" ht="26.1" customHeight="1" thickBot="1" x14ac:dyDescent="0.35">
      <c r="A1" s="401"/>
      <c r="B1" s="402"/>
      <c r="C1" s="402"/>
      <c r="D1" s="403"/>
      <c r="E1" s="669" t="s">
        <v>61</v>
      </c>
      <c r="F1" s="670"/>
      <c r="G1" s="670"/>
      <c r="H1" s="670"/>
      <c r="I1" s="670"/>
      <c r="J1" s="670"/>
      <c r="K1" s="670"/>
      <c r="L1" s="670"/>
      <c r="M1" s="670"/>
      <c r="N1" s="670"/>
      <c r="O1" s="670"/>
      <c r="P1" s="670"/>
      <c r="Q1" s="670"/>
      <c r="R1" s="670"/>
      <c r="S1" s="670"/>
      <c r="T1" s="670"/>
      <c r="U1" s="670"/>
      <c r="V1" s="670"/>
      <c r="W1" s="670"/>
      <c r="X1" s="670"/>
      <c r="Y1" s="670"/>
      <c r="Z1" s="670"/>
      <c r="AA1" s="670"/>
      <c r="AB1" s="670"/>
      <c r="AC1" s="670"/>
      <c r="AD1" s="670"/>
      <c r="AE1" s="670"/>
      <c r="AF1" s="670"/>
      <c r="AG1" s="670"/>
      <c r="AH1" s="670"/>
      <c r="AI1" s="670"/>
      <c r="AJ1" s="670"/>
      <c r="AK1" s="670"/>
      <c r="AL1" s="670"/>
      <c r="AM1" s="670"/>
      <c r="AN1" s="670"/>
      <c r="AO1" s="670"/>
      <c r="AP1" s="670"/>
      <c r="AQ1" s="670"/>
      <c r="AR1" s="670"/>
      <c r="AS1" s="670"/>
      <c r="AT1" s="670"/>
      <c r="AU1" s="670"/>
      <c r="AV1" s="671"/>
      <c r="AW1" s="672" t="s">
        <v>518</v>
      </c>
      <c r="AX1" s="673"/>
      <c r="AY1" s="673"/>
      <c r="AZ1" s="673"/>
      <c r="BA1" s="673"/>
      <c r="BB1" s="673"/>
      <c r="BC1" s="673"/>
      <c r="BD1" s="673"/>
      <c r="BE1" s="673"/>
      <c r="BF1" s="673"/>
      <c r="BG1" s="673"/>
      <c r="BH1" s="673"/>
      <c r="BI1" s="673"/>
      <c r="BJ1" s="673"/>
      <c r="BK1" s="673"/>
      <c r="BL1" s="673"/>
      <c r="BM1" s="673"/>
      <c r="BN1" s="673"/>
      <c r="BO1" s="673"/>
      <c r="BP1" s="673"/>
      <c r="BQ1" s="673"/>
      <c r="BR1" s="673"/>
      <c r="BS1" s="673"/>
      <c r="BT1" s="673"/>
      <c r="BU1" s="674"/>
      <c r="BV1" s="675" t="s">
        <v>36</v>
      </c>
      <c r="BW1" s="676"/>
      <c r="BX1" s="676"/>
      <c r="BY1" s="676"/>
      <c r="BZ1" s="676"/>
      <c r="CA1" s="676"/>
      <c r="CB1" s="676"/>
      <c r="CC1" s="676"/>
      <c r="CD1" s="676"/>
      <c r="CE1" s="676"/>
      <c r="CF1" s="676"/>
      <c r="CG1" s="676"/>
      <c r="CH1" s="676"/>
      <c r="CI1" s="676"/>
      <c r="CJ1" s="676"/>
      <c r="CK1" s="676"/>
      <c r="CL1" s="676"/>
      <c r="CM1" s="676"/>
      <c r="CN1" s="676"/>
      <c r="CO1" s="677"/>
      <c r="CP1" s="404"/>
      <c r="CQ1" s="7" t="s">
        <v>519</v>
      </c>
      <c r="CR1" s="194"/>
      <c r="CS1" s="194"/>
      <c r="CT1" s="195"/>
      <c r="CU1" s="194" t="s">
        <v>520</v>
      </c>
      <c r="CV1" s="194"/>
      <c r="CW1" s="194"/>
      <c r="CX1" s="7" t="s">
        <v>521</v>
      </c>
      <c r="CY1" s="195"/>
      <c r="CZ1" s="195"/>
      <c r="DA1" s="195"/>
      <c r="DB1" s="196"/>
      <c r="DC1" s="195" t="s">
        <v>522</v>
      </c>
    </row>
    <row r="2" spans="1:110" ht="32.1" customHeight="1" x14ac:dyDescent="0.25">
      <c r="A2" s="667"/>
      <c r="B2" s="667"/>
      <c r="C2" s="255"/>
      <c r="D2" s="8" t="s">
        <v>408</v>
      </c>
      <c r="E2" s="9">
        <v>3400</v>
      </c>
      <c r="F2" s="10">
        <f t="shared" ref="F2:BQ2" si="0">E3</f>
        <v>3405</v>
      </c>
      <c r="G2" s="10">
        <f t="shared" si="0"/>
        <v>3410</v>
      </c>
      <c r="H2" s="10">
        <f t="shared" si="0"/>
        <v>3415</v>
      </c>
      <c r="I2" s="10">
        <f t="shared" si="0"/>
        <v>3420</v>
      </c>
      <c r="J2" s="10">
        <f t="shared" si="0"/>
        <v>3425</v>
      </c>
      <c r="K2" s="10">
        <f t="shared" si="0"/>
        <v>3430</v>
      </c>
      <c r="L2" s="10">
        <f t="shared" si="0"/>
        <v>3435</v>
      </c>
      <c r="M2" s="10">
        <f t="shared" si="0"/>
        <v>3440</v>
      </c>
      <c r="N2" s="11">
        <f t="shared" si="0"/>
        <v>3442.5</v>
      </c>
      <c r="O2" s="10">
        <f t="shared" si="0"/>
        <v>3445</v>
      </c>
      <c r="P2" s="10">
        <f t="shared" si="0"/>
        <v>3450</v>
      </c>
      <c r="Q2" s="10">
        <f t="shared" si="0"/>
        <v>3455</v>
      </c>
      <c r="R2" s="10">
        <f t="shared" si="0"/>
        <v>3460</v>
      </c>
      <c r="S2" s="10">
        <f t="shared" si="0"/>
        <v>3465</v>
      </c>
      <c r="T2" s="10">
        <f t="shared" si="0"/>
        <v>3470</v>
      </c>
      <c r="U2" s="9">
        <f t="shared" si="0"/>
        <v>3475</v>
      </c>
      <c r="V2" s="10">
        <f t="shared" si="0"/>
        <v>3477.5</v>
      </c>
      <c r="W2" s="10">
        <f t="shared" si="0"/>
        <v>3480</v>
      </c>
      <c r="X2" s="11">
        <f t="shared" si="0"/>
        <v>3482.5</v>
      </c>
      <c r="Y2" s="11">
        <f t="shared" si="0"/>
        <v>3485.5</v>
      </c>
      <c r="Z2" s="10">
        <f t="shared" si="0"/>
        <v>3489</v>
      </c>
      <c r="AA2" s="10">
        <f t="shared" si="0"/>
        <v>3490</v>
      </c>
      <c r="AB2" s="11">
        <f t="shared" si="0"/>
        <v>3492.5</v>
      </c>
      <c r="AC2" s="10">
        <f t="shared" si="0"/>
        <v>3495</v>
      </c>
      <c r="AD2" s="10">
        <f t="shared" si="0"/>
        <v>3500</v>
      </c>
      <c r="AE2" s="10">
        <f t="shared" si="0"/>
        <v>3505</v>
      </c>
      <c r="AF2" s="10">
        <f t="shared" si="0"/>
        <v>3510</v>
      </c>
      <c r="AG2" s="10">
        <f t="shared" si="0"/>
        <v>3515</v>
      </c>
      <c r="AH2" s="10">
        <f t="shared" si="0"/>
        <v>3520</v>
      </c>
      <c r="AI2" s="10">
        <f t="shared" si="0"/>
        <v>3525</v>
      </c>
      <c r="AJ2" s="10">
        <f t="shared" si="0"/>
        <v>3530</v>
      </c>
      <c r="AK2" s="10">
        <f t="shared" si="0"/>
        <v>3535</v>
      </c>
      <c r="AL2" s="10">
        <f t="shared" si="0"/>
        <v>3539</v>
      </c>
      <c r="AM2" s="10">
        <f t="shared" si="0"/>
        <v>3540</v>
      </c>
      <c r="AN2" s="11">
        <f t="shared" si="0"/>
        <v>3542.5</v>
      </c>
      <c r="AO2" s="11">
        <f t="shared" si="0"/>
        <v>3543.5</v>
      </c>
      <c r="AP2" s="10">
        <f t="shared" si="0"/>
        <v>3547</v>
      </c>
      <c r="AQ2" s="10">
        <f t="shared" si="0"/>
        <v>3550</v>
      </c>
      <c r="AR2" s="10">
        <f t="shared" si="0"/>
        <v>3555</v>
      </c>
      <c r="AS2" s="10">
        <f t="shared" si="0"/>
        <v>3560</v>
      </c>
      <c r="AT2" s="10">
        <f t="shared" si="0"/>
        <v>3565</v>
      </c>
      <c r="AU2" s="10">
        <f t="shared" si="0"/>
        <v>3570</v>
      </c>
      <c r="AV2" s="12">
        <f t="shared" si="0"/>
        <v>3571.5</v>
      </c>
      <c r="AW2" s="9">
        <f t="shared" si="0"/>
        <v>3575</v>
      </c>
      <c r="AX2" s="10">
        <f t="shared" si="0"/>
        <v>3580</v>
      </c>
      <c r="AY2" s="10">
        <f t="shared" si="0"/>
        <v>3585</v>
      </c>
      <c r="AZ2" s="10">
        <f t="shared" si="0"/>
        <v>3590</v>
      </c>
      <c r="BA2" s="10">
        <f t="shared" si="0"/>
        <v>3595</v>
      </c>
      <c r="BB2" s="10">
        <f t="shared" si="0"/>
        <v>3600</v>
      </c>
      <c r="BC2" s="10">
        <f t="shared" si="0"/>
        <v>3605</v>
      </c>
      <c r="BD2" s="10">
        <f t="shared" si="0"/>
        <v>3610</v>
      </c>
      <c r="BE2" s="10">
        <f t="shared" si="0"/>
        <v>3615</v>
      </c>
      <c r="BF2" s="10">
        <f t="shared" si="0"/>
        <v>3620</v>
      </c>
      <c r="BG2" s="10">
        <f t="shared" si="0"/>
        <v>3625</v>
      </c>
      <c r="BH2" s="10">
        <f t="shared" si="0"/>
        <v>3630</v>
      </c>
      <c r="BI2" s="10">
        <f t="shared" si="0"/>
        <v>3635</v>
      </c>
      <c r="BJ2" s="10">
        <f t="shared" si="0"/>
        <v>3640</v>
      </c>
      <c r="BK2" s="10">
        <f t="shared" si="0"/>
        <v>3645</v>
      </c>
      <c r="BL2" s="10">
        <f t="shared" si="0"/>
        <v>3650</v>
      </c>
      <c r="BM2" s="10">
        <f t="shared" si="0"/>
        <v>3655</v>
      </c>
      <c r="BN2" s="10">
        <f t="shared" si="0"/>
        <v>3660</v>
      </c>
      <c r="BO2" s="10">
        <f t="shared" si="0"/>
        <v>3665</v>
      </c>
      <c r="BP2" s="10">
        <f t="shared" si="0"/>
        <v>3670</v>
      </c>
      <c r="BQ2" s="10">
        <f t="shared" si="0"/>
        <v>3675</v>
      </c>
      <c r="BR2" s="10">
        <f t="shared" ref="BR2:CO2" si="1">BQ3</f>
        <v>3680</v>
      </c>
      <c r="BS2" s="10">
        <f t="shared" si="1"/>
        <v>3685</v>
      </c>
      <c r="BT2" s="10">
        <f t="shared" si="1"/>
        <v>3690</v>
      </c>
      <c r="BU2" s="13">
        <f t="shared" si="1"/>
        <v>3695</v>
      </c>
      <c r="BV2" s="10">
        <f t="shared" si="1"/>
        <v>3700</v>
      </c>
      <c r="BW2" s="10">
        <f t="shared" si="1"/>
        <v>3705</v>
      </c>
      <c r="BX2" s="10">
        <f t="shared" si="1"/>
        <v>3710</v>
      </c>
      <c r="BY2" s="10">
        <f t="shared" si="1"/>
        <v>3715</v>
      </c>
      <c r="BZ2" s="10">
        <f t="shared" si="1"/>
        <v>3720</v>
      </c>
      <c r="CA2" s="10">
        <f t="shared" si="1"/>
        <v>3725</v>
      </c>
      <c r="CB2" s="10">
        <f t="shared" si="1"/>
        <v>3730</v>
      </c>
      <c r="CC2" s="10">
        <f t="shared" si="1"/>
        <v>3735</v>
      </c>
      <c r="CD2" s="10">
        <f t="shared" si="1"/>
        <v>3740</v>
      </c>
      <c r="CE2" s="10">
        <f t="shared" si="1"/>
        <v>3745</v>
      </c>
      <c r="CF2" s="10">
        <f t="shared" si="1"/>
        <v>3750</v>
      </c>
      <c r="CG2" s="10">
        <f t="shared" si="1"/>
        <v>3755</v>
      </c>
      <c r="CH2" s="10">
        <f t="shared" si="1"/>
        <v>3760</v>
      </c>
      <c r="CI2" s="10">
        <f t="shared" si="1"/>
        <v>3765</v>
      </c>
      <c r="CJ2" s="10">
        <f t="shared" si="1"/>
        <v>3770</v>
      </c>
      <c r="CK2" s="10">
        <f t="shared" si="1"/>
        <v>3775</v>
      </c>
      <c r="CL2" s="10">
        <f t="shared" si="1"/>
        <v>3780</v>
      </c>
      <c r="CM2" s="10">
        <f t="shared" si="1"/>
        <v>3785</v>
      </c>
      <c r="CN2" s="10">
        <f t="shared" si="1"/>
        <v>3790</v>
      </c>
      <c r="CO2" s="10">
        <f t="shared" si="1"/>
        <v>3795</v>
      </c>
      <c r="CP2" s="14"/>
      <c r="CQ2" s="665" t="s">
        <v>523</v>
      </c>
      <c r="CR2" s="651" t="s">
        <v>524</v>
      </c>
      <c r="CS2" s="649" t="s">
        <v>525</v>
      </c>
      <c r="CT2" s="647" t="s">
        <v>526</v>
      </c>
      <c r="CU2" s="661" t="s">
        <v>527</v>
      </c>
      <c r="CV2" s="659" t="s">
        <v>528</v>
      </c>
      <c r="CW2" s="657" t="s">
        <v>529</v>
      </c>
      <c r="CX2" s="655" t="s">
        <v>530</v>
      </c>
      <c r="CY2" s="663" t="s">
        <v>531</v>
      </c>
      <c r="CZ2" s="663" t="s">
        <v>532</v>
      </c>
      <c r="DA2" s="663" t="s">
        <v>533</v>
      </c>
      <c r="DB2" s="663" t="s">
        <v>534</v>
      </c>
      <c r="DC2" s="653" t="s">
        <v>535</v>
      </c>
    </row>
    <row r="3" spans="1:110" ht="32.1" customHeight="1" x14ac:dyDescent="0.25">
      <c r="A3" s="668"/>
      <c r="B3" s="668"/>
      <c r="C3" s="256"/>
      <c r="D3" s="15" t="s">
        <v>409</v>
      </c>
      <c r="E3" s="16">
        <f t="shared" ref="E3:BP3" si="2">E2+E$4</f>
        <v>3405</v>
      </c>
      <c r="F3" s="17">
        <f t="shared" si="2"/>
        <v>3410</v>
      </c>
      <c r="G3" s="17">
        <f t="shared" si="2"/>
        <v>3415</v>
      </c>
      <c r="H3" s="17">
        <f t="shared" si="2"/>
        <v>3420</v>
      </c>
      <c r="I3" s="17">
        <f t="shared" si="2"/>
        <v>3425</v>
      </c>
      <c r="J3" s="17">
        <f t="shared" si="2"/>
        <v>3430</v>
      </c>
      <c r="K3" s="17">
        <f t="shared" si="2"/>
        <v>3435</v>
      </c>
      <c r="L3" s="17">
        <f t="shared" si="2"/>
        <v>3440</v>
      </c>
      <c r="M3" s="18">
        <f t="shared" si="2"/>
        <v>3442.5</v>
      </c>
      <c r="N3" s="17">
        <f t="shared" si="2"/>
        <v>3445</v>
      </c>
      <c r="O3" s="17">
        <f t="shared" si="2"/>
        <v>3450</v>
      </c>
      <c r="P3" s="17">
        <f t="shared" si="2"/>
        <v>3455</v>
      </c>
      <c r="Q3" s="17">
        <f t="shared" si="2"/>
        <v>3460</v>
      </c>
      <c r="R3" s="17">
        <f t="shared" si="2"/>
        <v>3465</v>
      </c>
      <c r="S3" s="17">
        <f t="shared" si="2"/>
        <v>3470</v>
      </c>
      <c r="T3" s="17">
        <f t="shared" si="2"/>
        <v>3475</v>
      </c>
      <c r="U3" s="16">
        <f t="shared" si="2"/>
        <v>3477.5</v>
      </c>
      <c r="V3" s="17">
        <f t="shared" si="2"/>
        <v>3480</v>
      </c>
      <c r="W3" s="18">
        <f t="shared" si="2"/>
        <v>3482.5</v>
      </c>
      <c r="X3" s="18">
        <f t="shared" si="2"/>
        <v>3485.5</v>
      </c>
      <c r="Y3" s="17">
        <f t="shared" si="2"/>
        <v>3489</v>
      </c>
      <c r="Z3" s="17">
        <f t="shared" si="2"/>
        <v>3490</v>
      </c>
      <c r="AA3" s="18">
        <f t="shared" si="2"/>
        <v>3492.5</v>
      </c>
      <c r="AB3" s="17">
        <f t="shared" si="2"/>
        <v>3495</v>
      </c>
      <c r="AC3" s="17">
        <f t="shared" si="2"/>
        <v>3500</v>
      </c>
      <c r="AD3" s="17">
        <f t="shared" si="2"/>
        <v>3505</v>
      </c>
      <c r="AE3" s="17">
        <f t="shared" si="2"/>
        <v>3510</v>
      </c>
      <c r="AF3" s="17">
        <f t="shared" si="2"/>
        <v>3515</v>
      </c>
      <c r="AG3" s="17">
        <f t="shared" si="2"/>
        <v>3520</v>
      </c>
      <c r="AH3" s="17">
        <f t="shared" si="2"/>
        <v>3525</v>
      </c>
      <c r="AI3" s="17">
        <f t="shared" si="2"/>
        <v>3530</v>
      </c>
      <c r="AJ3" s="17">
        <f t="shared" si="2"/>
        <v>3535</v>
      </c>
      <c r="AK3" s="17">
        <f t="shared" si="2"/>
        <v>3539</v>
      </c>
      <c r="AL3" s="17">
        <f t="shared" si="2"/>
        <v>3540</v>
      </c>
      <c r="AM3" s="17">
        <f t="shared" si="2"/>
        <v>3542.5</v>
      </c>
      <c r="AN3" s="18">
        <f t="shared" si="2"/>
        <v>3543.5</v>
      </c>
      <c r="AO3" s="19">
        <f t="shared" si="2"/>
        <v>3547</v>
      </c>
      <c r="AP3" s="17">
        <f t="shared" si="2"/>
        <v>3550</v>
      </c>
      <c r="AQ3" s="17">
        <f t="shared" si="2"/>
        <v>3555</v>
      </c>
      <c r="AR3" s="17">
        <f t="shared" si="2"/>
        <v>3560</v>
      </c>
      <c r="AS3" s="17">
        <f t="shared" si="2"/>
        <v>3565</v>
      </c>
      <c r="AT3" s="17">
        <f t="shared" si="2"/>
        <v>3570</v>
      </c>
      <c r="AU3" s="18">
        <f t="shared" si="2"/>
        <v>3571.5</v>
      </c>
      <c r="AV3" s="20">
        <f t="shared" si="2"/>
        <v>3575</v>
      </c>
      <c r="AW3" s="16">
        <f t="shared" si="2"/>
        <v>3580</v>
      </c>
      <c r="AX3" s="17">
        <f t="shared" si="2"/>
        <v>3585</v>
      </c>
      <c r="AY3" s="17">
        <f t="shared" si="2"/>
        <v>3590</v>
      </c>
      <c r="AZ3" s="17">
        <f t="shared" si="2"/>
        <v>3595</v>
      </c>
      <c r="BA3" s="17">
        <f t="shared" si="2"/>
        <v>3600</v>
      </c>
      <c r="BB3" s="17">
        <f t="shared" si="2"/>
        <v>3605</v>
      </c>
      <c r="BC3" s="17">
        <f t="shared" si="2"/>
        <v>3610</v>
      </c>
      <c r="BD3" s="17">
        <f t="shared" si="2"/>
        <v>3615</v>
      </c>
      <c r="BE3" s="17">
        <f t="shared" si="2"/>
        <v>3620</v>
      </c>
      <c r="BF3" s="17">
        <f t="shared" si="2"/>
        <v>3625</v>
      </c>
      <c r="BG3" s="17">
        <f t="shared" si="2"/>
        <v>3630</v>
      </c>
      <c r="BH3" s="17">
        <f t="shared" si="2"/>
        <v>3635</v>
      </c>
      <c r="BI3" s="17">
        <f t="shared" si="2"/>
        <v>3640</v>
      </c>
      <c r="BJ3" s="17">
        <f t="shared" si="2"/>
        <v>3645</v>
      </c>
      <c r="BK3" s="17">
        <f t="shared" si="2"/>
        <v>3650</v>
      </c>
      <c r="BL3" s="17">
        <f t="shared" si="2"/>
        <v>3655</v>
      </c>
      <c r="BM3" s="17">
        <f t="shared" si="2"/>
        <v>3660</v>
      </c>
      <c r="BN3" s="17">
        <f t="shared" si="2"/>
        <v>3665</v>
      </c>
      <c r="BO3" s="17">
        <f t="shared" si="2"/>
        <v>3670</v>
      </c>
      <c r="BP3" s="17">
        <f t="shared" si="2"/>
        <v>3675</v>
      </c>
      <c r="BQ3" s="17">
        <f t="shared" ref="BQ3:CO3" si="3">BQ2+BQ$4</f>
        <v>3680</v>
      </c>
      <c r="BR3" s="17">
        <f t="shared" si="3"/>
        <v>3685</v>
      </c>
      <c r="BS3" s="17">
        <f t="shared" si="3"/>
        <v>3690</v>
      </c>
      <c r="BT3" s="17">
        <f t="shared" si="3"/>
        <v>3695</v>
      </c>
      <c r="BU3" s="20">
        <f t="shared" si="3"/>
        <v>3700</v>
      </c>
      <c r="BV3" s="17">
        <f t="shared" si="3"/>
        <v>3705</v>
      </c>
      <c r="BW3" s="17">
        <f t="shared" si="3"/>
        <v>3710</v>
      </c>
      <c r="BX3" s="17">
        <f t="shared" si="3"/>
        <v>3715</v>
      </c>
      <c r="BY3" s="17">
        <f t="shared" si="3"/>
        <v>3720</v>
      </c>
      <c r="BZ3" s="17">
        <f t="shared" si="3"/>
        <v>3725</v>
      </c>
      <c r="CA3" s="17">
        <f t="shared" si="3"/>
        <v>3730</v>
      </c>
      <c r="CB3" s="17">
        <f t="shared" si="3"/>
        <v>3735</v>
      </c>
      <c r="CC3" s="17">
        <f t="shared" si="3"/>
        <v>3740</v>
      </c>
      <c r="CD3" s="17">
        <f t="shared" si="3"/>
        <v>3745</v>
      </c>
      <c r="CE3" s="17">
        <f t="shared" si="3"/>
        <v>3750</v>
      </c>
      <c r="CF3" s="17">
        <f t="shared" si="3"/>
        <v>3755</v>
      </c>
      <c r="CG3" s="17">
        <f t="shared" si="3"/>
        <v>3760</v>
      </c>
      <c r="CH3" s="17">
        <f t="shared" si="3"/>
        <v>3765</v>
      </c>
      <c r="CI3" s="17">
        <f t="shared" si="3"/>
        <v>3770</v>
      </c>
      <c r="CJ3" s="17">
        <f t="shared" si="3"/>
        <v>3775</v>
      </c>
      <c r="CK3" s="17">
        <f t="shared" si="3"/>
        <v>3780</v>
      </c>
      <c r="CL3" s="17">
        <f t="shared" si="3"/>
        <v>3785</v>
      </c>
      <c r="CM3" s="17">
        <f t="shared" si="3"/>
        <v>3790</v>
      </c>
      <c r="CN3" s="17">
        <f t="shared" si="3"/>
        <v>3795</v>
      </c>
      <c r="CO3" s="17">
        <f t="shared" si="3"/>
        <v>3800</v>
      </c>
      <c r="CP3" s="21"/>
      <c r="CQ3" s="666"/>
      <c r="CR3" s="652"/>
      <c r="CS3" s="650"/>
      <c r="CT3" s="648"/>
      <c r="CU3" s="662"/>
      <c r="CV3" s="660"/>
      <c r="CW3" s="658"/>
      <c r="CX3" s="656"/>
      <c r="CY3" s="664"/>
      <c r="CZ3" s="664"/>
      <c r="DA3" s="664"/>
      <c r="DB3" s="664"/>
      <c r="DC3" s="654"/>
    </row>
    <row r="4" spans="1:110" s="1" customFormat="1" ht="23.25" customHeight="1" thickBot="1" x14ac:dyDescent="0.3">
      <c r="A4" s="17" t="s">
        <v>260</v>
      </c>
      <c r="B4" s="15" t="s">
        <v>261</v>
      </c>
      <c r="C4" s="17" t="s">
        <v>262</v>
      </c>
      <c r="D4" s="15" t="s">
        <v>536</v>
      </c>
      <c r="E4" s="16">
        <v>5</v>
      </c>
      <c r="F4" s="17">
        <v>5</v>
      </c>
      <c r="G4" s="17">
        <v>5</v>
      </c>
      <c r="H4" s="17">
        <v>5</v>
      </c>
      <c r="I4" s="17">
        <v>5</v>
      </c>
      <c r="J4" s="17">
        <v>5</v>
      </c>
      <c r="K4" s="17">
        <v>5</v>
      </c>
      <c r="L4" s="17">
        <v>5</v>
      </c>
      <c r="M4" s="17">
        <v>2.5</v>
      </c>
      <c r="N4" s="17">
        <v>2.5</v>
      </c>
      <c r="O4" s="17">
        <v>5</v>
      </c>
      <c r="P4" s="17">
        <v>5</v>
      </c>
      <c r="Q4" s="17">
        <v>5</v>
      </c>
      <c r="R4" s="17">
        <v>5</v>
      </c>
      <c r="S4" s="17">
        <v>5</v>
      </c>
      <c r="T4" s="17">
        <v>5</v>
      </c>
      <c r="U4" s="16">
        <v>2.5</v>
      </c>
      <c r="V4" s="17">
        <v>2.5</v>
      </c>
      <c r="W4" s="17">
        <v>2.5</v>
      </c>
      <c r="X4" s="17">
        <v>3</v>
      </c>
      <c r="Y4" s="17">
        <v>3.5</v>
      </c>
      <c r="Z4" s="17">
        <v>1</v>
      </c>
      <c r="AA4" s="17">
        <v>2.5</v>
      </c>
      <c r="AB4" s="17">
        <v>2.5</v>
      </c>
      <c r="AC4" s="17">
        <v>5</v>
      </c>
      <c r="AD4" s="17">
        <v>5</v>
      </c>
      <c r="AE4" s="17">
        <v>5</v>
      </c>
      <c r="AF4" s="17">
        <v>5</v>
      </c>
      <c r="AG4" s="17">
        <v>5</v>
      </c>
      <c r="AH4" s="17">
        <v>5</v>
      </c>
      <c r="AI4" s="17">
        <v>5</v>
      </c>
      <c r="AJ4" s="17">
        <v>5</v>
      </c>
      <c r="AK4" s="17">
        <v>4</v>
      </c>
      <c r="AL4" s="17">
        <v>1</v>
      </c>
      <c r="AM4" s="17">
        <v>2.5</v>
      </c>
      <c r="AN4" s="17">
        <v>1</v>
      </c>
      <c r="AO4" s="17">
        <v>3.5</v>
      </c>
      <c r="AP4" s="17">
        <v>3</v>
      </c>
      <c r="AQ4" s="17">
        <v>5</v>
      </c>
      <c r="AR4" s="17">
        <v>5</v>
      </c>
      <c r="AS4" s="17">
        <v>5</v>
      </c>
      <c r="AT4" s="17">
        <v>5</v>
      </c>
      <c r="AU4" s="17">
        <v>1.5</v>
      </c>
      <c r="AV4" s="20">
        <v>3.5</v>
      </c>
      <c r="AW4" s="16">
        <v>5</v>
      </c>
      <c r="AX4" s="17">
        <v>5</v>
      </c>
      <c r="AY4" s="17">
        <v>5</v>
      </c>
      <c r="AZ4" s="17">
        <v>5</v>
      </c>
      <c r="BA4" s="17">
        <v>5</v>
      </c>
      <c r="BB4" s="17">
        <v>5</v>
      </c>
      <c r="BC4" s="17">
        <v>5</v>
      </c>
      <c r="BD4" s="17">
        <v>5</v>
      </c>
      <c r="BE4" s="17">
        <v>5</v>
      </c>
      <c r="BF4" s="17">
        <v>5</v>
      </c>
      <c r="BG4" s="17">
        <v>5</v>
      </c>
      <c r="BH4" s="17">
        <v>5</v>
      </c>
      <c r="BI4" s="17">
        <v>5</v>
      </c>
      <c r="BJ4" s="17">
        <v>5</v>
      </c>
      <c r="BK4" s="17">
        <v>5</v>
      </c>
      <c r="BL4" s="17">
        <v>5</v>
      </c>
      <c r="BM4" s="17">
        <v>5</v>
      </c>
      <c r="BN4" s="17">
        <v>5</v>
      </c>
      <c r="BO4" s="17">
        <v>5</v>
      </c>
      <c r="BP4" s="17">
        <v>5</v>
      </c>
      <c r="BQ4" s="17">
        <v>5</v>
      </c>
      <c r="BR4" s="17">
        <v>5</v>
      </c>
      <c r="BS4" s="17">
        <v>5</v>
      </c>
      <c r="BT4" s="17">
        <v>5</v>
      </c>
      <c r="BU4" s="20">
        <v>5</v>
      </c>
      <c r="BV4" s="17">
        <v>5</v>
      </c>
      <c r="BW4" s="17">
        <v>5</v>
      </c>
      <c r="BX4" s="17">
        <v>5</v>
      </c>
      <c r="BY4" s="17">
        <v>5</v>
      </c>
      <c r="BZ4" s="17">
        <v>5</v>
      </c>
      <c r="CA4" s="17">
        <v>5</v>
      </c>
      <c r="CB4" s="17">
        <v>5</v>
      </c>
      <c r="CC4" s="17">
        <v>5</v>
      </c>
      <c r="CD4" s="17">
        <v>5</v>
      </c>
      <c r="CE4" s="17">
        <v>5</v>
      </c>
      <c r="CF4" s="17">
        <v>5</v>
      </c>
      <c r="CG4" s="17">
        <v>5</v>
      </c>
      <c r="CH4" s="17">
        <v>5</v>
      </c>
      <c r="CI4" s="17">
        <v>5</v>
      </c>
      <c r="CJ4" s="17">
        <v>5</v>
      </c>
      <c r="CK4" s="17">
        <v>5</v>
      </c>
      <c r="CL4" s="17">
        <v>5</v>
      </c>
      <c r="CM4" s="17">
        <v>5</v>
      </c>
      <c r="CN4" s="17">
        <v>5</v>
      </c>
      <c r="CO4" s="17">
        <v>5</v>
      </c>
      <c r="CP4" s="21"/>
      <c r="CQ4" s="22" t="s">
        <v>537</v>
      </c>
      <c r="CR4" s="189" t="s">
        <v>538</v>
      </c>
      <c r="CS4" s="190" t="s">
        <v>525</v>
      </c>
      <c r="CT4" s="192" t="s">
        <v>539</v>
      </c>
      <c r="CU4" s="139" t="s">
        <v>540</v>
      </c>
      <c r="CV4" s="25" t="s">
        <v>541</v>
      </c>
      <c r="CW4" s="138" t="s">
        <v>517</v>
      </c>
      <c r="CX4" s="193" t="s">
        <v>542</v>
      </c>
      <c r="CY4" s="23"/>
      <c r="CZ4" s="23"/>
      <c r="DA4" s="23"/>
      <c r="DB4" s="24"/>
      <c r="DC4" s="26" t="s">
        <v>543</v>
      </c>
    </row>
    <row r="5" spans="1:110" ht="23.1" customHeight="1" x14ac:dyDescent="0.25">
      <c r="A5" s="229">
        <v>1</v>
      </c>
      <c r="B5" s="257" t="s">
        <v>264</v>
      </c>
      <c r="C5" s="258">
        <v>620823</v>
      </c>
      <c r="D5" s="257"/>
      <c r="E5" s="259" t="s">
        <v>540</v>
      </c>
      <c r="F5" s="260" t="s">
        <v>540</v>
      </c>
      <c r="G5" s="260" t="s">
        <v>540</v>
      </c>
      <c r="H5" s="260" t="s">
        <v>540</v>
      </c>
      <c r="I5" s="260" t="s">
        <v>540</v>
      </c>
      <c r="J5" s="260" t="s">
        <v>540</v>
      </c>
      <c r="K5" s="260" t="s">
        <v>540</v>
      </c>
      <c r="L5" s="260" t="s">
        <v>540</v>
      </c>
      <c r="M5" s="260" t="s">
        <v>540</v>
      </c>
      <c r="N5" s="260" t="s">
        <v>540</v>
      </c>
      <c r="O5" s="260" t="s">
        <v>540</v>
      </c>
      <c r="P5" s="260" t="s">
        <v>540</v>
      </c>
      <c r="Q5" s="260" t="s">
        <v>540</v>
      </c>
      <c r="R5" s="260" t="s">
        <v>540</v>
      </c>
      <c r="S5" s="260" t="s">
        <v>540</v>
      </c>
      <c r="T5" s="260" t="s">
        <v>540</v>
      </c>
      <c r="U5" s="261" t="s">
        <v>538</v>
      </c>
      <c r="V5" s="262" t="s">
        <v>538</v>
      </c>
      <c r="W5" s="262" t="s">
        <v>538</v>
      </c>
      <c r="X5" s="262" t="s">
        <v>538</v>
      </c>
      <c r="Y5" s="262" t="s">
        <v>538</v>
      </c>
      <c r="Z5" s="262" t="s">
        <v>538</v>
      </c>
      <c r="AA5" s="262" t="s">
        <v>538</v>
      </c>
      <c r="AB5" s="262" t="s">
        <v>538</v>
      </c>
      <c r="AC5" s="262" t="s">
        <v>538</v>
      </c>
      <c r="AD5" s="262" t="s">
        <v>538</v>
      </c>
      <c r="AE5" s="262" t="s">
        <v>538</v>
      </c>
      <c r="AF5" s="262" t="s">
        <v>538</v>
      </c>
      <c r="AG5" s="262" t="s">
        <v>538</v>
      </c>
      <c r="AH5" s="262" t="s">
        <v>538</v>
      </c>
      <c r="AI5" s="262" t="s">
        <v>538</v>
      </c>
      <c r="AJ5" s="262" t="s">
        <v>538</v>
      </c>
      <c r="AK5" s="262" t="s">
        <v>538</v>
      </c>
      <c r="AL5" s="262" t="s">
        <v>538</v>
      </c>
      <c r="AM5" s="262" t="s">
        <v>538</v>
      </c>
      <c r="AN5" s="262" t="s">
        <v>538</v>
      </c>
      <c r="AO5" s="262" t="s">
        <v>538</v>
      </c>
      <c r="AP5" s="263" t="s">
        <v>537</v>
      </c>
      <c r="AQ5" s="263" t="s">
        <v>537</v>
      </c>
      <c r="AR5" s="263" t="s">
        <v>537</v>
      </c>
      <c r="AS5" s="263" t="s">
        <v>537</v>
      </c>
      <c r="AT5" s="263" t="s">
        <v>537</v>
      </c>
      <c r="AU5" s="263" t="s">
        <v>537</v>
      </c>
      <c r="AV5" s="264" t="s">
        <v>537</v>
      </c>
      <c r="AW5" s="265" t="s">
        <v>537</v>
      </c>
      <c r="AX5" s="263" t="s">
        <v>537</v>
      </c>
      <c r="AY5" s="263" t="s">
        <v>537</v>
      </c>
      <c r="AZ5" s="263" t="s">
        <v>537</v>
      </c>
      <c r="BA5" s="263" t="s">
        <v>537</v>
      </c>
      <c r="BB5" s="263" t="s">
        <v>537</v>
      </c>
      <c r="BC5" s="263" t="s">
        <v>537</v>
      </c>
      <c r="BD5" s="266" t="s">
        <v>525</v>
      </c>
      <c r="BE5" s="266" t="s">
        <v>525</v>
      </c>
      <c r="BF5" s="266" t="s">
        <v>525</v>
      </c>
      <c r="BG5" s="266" t="s">
        <v>525</v>
      </c>
      <c r="BH5" s="266" t="s">
        <v>525</v>
      </c>
      <c r="BI5" s="266" t="s">
        <v>525</v>
      </c>
      <c r="BJ5" s="266" t="s">
        <v>525</v>
      </c>
      <c r="BK5" s="266" t="s">
        <v>525</v>
      </c>
      <c r="BL5" s="266" t="s">
        <v>525</v>
      </c>
      <c r="BM5" s="266" t="s">
        <v>525</v>
      </c>
      <c r="BN5" s="266" t="s">
        <v>525</v>
      </c>
      <c r="BO5" s="266" t="s">
        <v>525</v>
      </c>
      <c r="BP5" s="266" t="s">
        <v>525</v>
      </c>
      <c r="BQ5" s="266" t="s">
        <v>525</v>
      </c>
      <c r="BR5" s="266" t="s">
        <v>525</v>
      </c>
      <c r="BS5" s="266" t="s">
        <v>525</v>
      </c>
      <c r="BT5" s="266" t="s">
        <v>525</v>
      </c>
      <c r="BU5" s="267" t="s">
        <v>525</v>
      </c>
      <c r="BV5" s="268" t="s">
        <v>34</v>
      </c>
      <c r="BW5" s="269" t="s">
        <v>34</v>
      </c>
      <c r="BX5" s="269" t="s">
        <v>34</v>
      </c>
      <c r="BY5" s="269" t="s">
        <v>34</v>
      </c>
      <c r="BZ5" s="269" t="s">
        <v>34</v>
      </c>
      <c r="CA5" s="269" t="s">
        <v>34</v>
      </c>
      <c r="CB5" s="269" t="s">
        <v>34</v>
      </c>
      <c r="CC5" s="269" t="s">
        <v>34</v>
      </c>
      <c r="CD5" s="269" t="s">
        <v>34</v>
      </c>
      <c r="CE5" s="269" t="s">
        <v>34</v>
      </c>
      <c r="CF5" s="269" t="s">
        <v>34</v>
      </c>
      <c r="CG5" s="269" t="s">
        <v>34</v>
      </c>
      <c r="CH5" s="269" t="s">
        <v>34</v>
      </c>
      <c r="CI5" s="269" t="s">
        <v>34</v>
      </c>
      <c r="CJ5" s="269" t="s">
        <v>34</v>
      </c>
      <c r="CK5" s="269" t="s">
        <v>34</v>
      </c>
      <c r="CL5" s="269" t="s">
        <v>34</v>
      </c>
      <c r="CM5" s="269" t="s">
        <v>34</v>
      </c>
      <c r="CN5" s="269" t="s">
        <v>34</v>
      </c>
      <c r="CO5" s="270" t="s">
        <v>34</v>
      </c>
      <c r="CP5" s="197"/>
      <c r="CQ5" s="198">
        <f t="shared" ref="CQ5:CX14" si="4">SUMIFS($E$4:$CO$4,$E5:$CO5,CQ$4)</f>
        <v>63</v>
      </c>
      <c r="CR5" s="199">
        <f t="shared" si="4"/>
        <v>72</v>
      </c>
      <c r="CS5" s="199">
        <f t="shared" si="4"/>
        <v>90</v>
      </c>
      <c r="CT5" s="200">
        <f t="shared" si="4"/>
        <v>0</v>
      </c>
      <c r="CU5" s="199">
        <f t="shared" si="4"/>
        <v>75</v>
      </c>
      <c r="CV5" s="199">
        <f t="shared" si="4"/>
        <v>0</v>
      </c>
      <c r="CW5" s="199">
        <f t="shared" si="4"/>
        <v>0</v>
      </c>
      <c r="CX5" s="198">
        <f t="shared" si="4"/>
        <v>0</v>
      </c>
      <c r="CY5" s="199">
        <f t="shared" ref="CY5:CY36" si="5">SUMIFS($E$4:$T$4,$E5:$T5,"&lt;&gt;" &amp; $CQ$4,$E5:$T5,"&lt;&gt;" &amp; $CR$4,$E5:$T5,"&lt;&gt;" &amp; $CS$4,$E5:$T5,"&lt;&gt;" &amp; $CT$4,$E5:$T5,"&lt;&gt;" &amp; $CU$4,$E5:$T5,"&lt;&gt;" &amp; $CV$4,$E5:$T5,"&lt;&gt;" &amp; $CW$4,$E5:$T5,"&lt;&gt;" &amp; $CX$4)</f>
        <v>0</v>
      </c>
      <c r="CZ5" s="199">
        <f t="shared" ref="CZ5:CZ36" si="6">SUMIFS($U$4:$AV$4,$U5:$AV5,"&lt;&gt;" &amp; $CQ$4,$U5:$AV5,"&lt;&gt;" &amp; $CR$4,$U5:$AV5,"&lt;&gt;" &amp; $CS$4,$U5:$AV5,"&lt;&gt;" &amp; $CT$4,$U5:$AV5,"&lt;&gt;" &amp; $CU$4,$U5:$AV5,"&lt;&gt;" &amp; $CV$4,$U5:$AV5,"&lt;&gt;" &amp; $CW$4,$U5:$AV5,"&lt;&gt;" &amp; $CX$4)</f>
        <v>0</v>
      </c>
      <c r="DA5" s="199">
        <f t="shared" ref="DA5:DA36" si="7">SUMIFS($BV$4:$CO$4,$BV5:$CO5,"&lt;&gt;" &amp; $CQ$4,$BV5:$CO5,"&lt;&gt;" &amp; $CR$4,$BV5:$CO5,"&lt;&gt;" &amp; $CS$4,$BV5:$CO5,"&lt;&gt;" &amp; $CT$4,$BV5:$CO5,"&lt;&gt;" &amp; $CU$4,$BV5:$CO5,"&lt;&gt;" &amp; $CV$4,$BV5:$CO5,"&lt;&gt;" &amp; $CW$4,$BV5:$CO5,"&lt;&gt;" &amp; $CX$4)</f>
        <v>100</v>
      </c>
      <c r="DB5" s="200">
        <f t="shared" ref="DB5:DB36" si="8">SUM(CY5:DA5)</f>
        <v>100</v>
      </c>
      <c r="DC5" s="201">
        <f t="shared" ref="DC5:DC36" si="9">SUM(CQ5:CX5)+DB5</f>
        <v>400</v>
      </c>
      <c r="DD5" s="27"/>
      <c r="DE5" s="27"/>
      <c r="DF5" s="27"/>
    </row>
    <row r="6" spans="1:110" ht="23.1" customHeight="1" x14ac:dyDescent="0.25">
      <c r="A6" s="230">
        <v>2</v>
      </c>
      <c r="B6" s="271" t="s">
        <v>266</v>
      </c>
      <c r="C6" s="272">
        <v>764507</v>
      </c>
      <c r="D6" s="271"/>
      <c r="E6" s="273" t="s">
        <v>539</v>
      </c>
      <c r="F6" s="274" t="s">
        <v>539</v>
      </c>
      <c r="G6" s="274" t="s">
        <v>539</v>
      </c>
      <c r="H6" s="274" t="s">
        <v>539</v>
      </c>
      <c r="I6" s="274" t="s">
        <v>539</v>
      </c>
      <c r="J6" s="274" t="s">
        <v>539</v>
      </c>
      <c r="K6" s="274" t="s">
        <v>539</v>
      </c>
      <c r="L6" s="274" t="s">
        <v>539</v>
      </c>
      <c r="M6" s="274" t="s">
        <v>539</v>
      </c>
      <c r="N6" s="274" t="s">
        <v>539</v>
      </c>
      <c r="O6" s="274" t="s">
        <v>539</v>
      </c>
      <c r="P6" s="274" t="s">
        <v>539</v>
      </c>
      <c r="Q6" s="274" t="s">
        <v>539</v>
      </c>
      <c r="R6" s="274" t="s">
        <v>539</v>
      </c>
      <c r="S6" s="274" t="s">
        <v>539</v>
      </c>
      <c r="T6" s="274" t="s">
        <v>539</v>
      </c>
      <c r="U6" s="275" t="s">
        <v>538</v>
      </c>
      <c r="V6" s="276" t="s">
        <v>538</v>
      </c>
      <c r="W6" s="276" t="s">
        <v>538</v>
      </c>
      <c r="X6" s="276" t="s">
        <v>538</v>
      </c>
      <c r="Y6" s="276" t="s">
        <v>538</v>
      </c>
      <c r="Z6" s="276" t="s">
        <v>538</v>
      </c>
      <c r="AA6" s="276" t="s">
        <v>538</v>
      </c>
      <c r="AB6" s="276" t="s">
        <v>538</v>
      </c>
      <c r="AC6" s="276" t="s">
        <v>538</v>
      </c>
      <c r="AD6" s="276" t="s">
        <v>538</v>
      </c>
      <c r="AE6" s="276" t="s">
        <v>538</v>
      </c>
      <c r="AF6" s="276" t="s">
        <v>538</v>
      </c>
      <c r="AG6" s="276" t="s">
        <v>538</v>
      </c>
      <c r="AH6" s="276" t="s">
        <v>538</v>
      </c>
      <c r="AI6" s="276" t="s">
        <v>538</v>
      </c>
      <c r="AJ6" s="276" t="s">
        <v>538</v>
      </c>
      <c r="AK6" s="276" t="s">
        <v>538</v>
      </c>
      <c r="AL6" s="276" t="s">
        <v>538</v>
      </c>
      <c r="AM6" s="276" t="s">
        <v>538</v>
      </c>
      <c r="AN6" s="276" t="s">
        <v>538</v>
      </c>
      <c r="AO6" s="276" t="s">
        <v>538</v>
      </c>
      <c r="AP6" s="277" t="s">
        <v>537</v>
      </c>
      <c r="AQ6" s="277" t="s">
        <v>537</v>
      </c>
      <c r="AR6" s="277" t="s">
        <v>537</v>
      </c>
      <c r="AS6" s="277" t="s">
        <v>537</v>
      </c>
      <c r="AT6" s="277" t="s">
        <v>537</v>
      </c>
      <c r="AU6" s="277" t="s">
        <v>537</v>
      </c>
      <c r="AV6" s="278" t="s">
        <v>537</v>
      </c>
      <c r="AW6" s="279" t="s">
        <v>537</v>
      </c>
      <c r="AX6" s="277" t="s">
        <v>537</v>
      </c>
      <c r="AY6" s="277" t="s">
        <v>537</v>
      </c>
      <c r="AZ6" s="277" t="s">
        <v>537</v>
      </c>
      <c r="BA6" s="277" t="s">
        <v>537</v>
      </c>
      <c r="BB6" s="277" t="s">
        <v>537</v>
      </c>
      <c r="BC6" s="277" t="s">
        <v>537</v>
      </c>
      <c r="BD6" s="280" t="s">
        <v>525</v>
      </c>
      <c r="BE6" s="280" t="s">
        <v>525</v>
      </c>
      <c r="BF6" s="280" t="s">
        <v>525</v>
      </c>
      <c r="BG6" s="280" t="s">
        <v>525</v>
      </c>
      <c r="BH6" s="280" t="s">
        <v>525</v>
      </c>
      <c r="BI6" s="280" t="s">
        <v>525</v>
      </c>
      <c r="BJ6" s="280" t="s">
        <v>525</v>
      </c>
      <c r="BK6" s="280" t="s">
        <v>525</v>
      </c>
      <c r="BL6" s="280" t="s">
        <v>525</v>
      </c>
      <c r="BM6" s="280" t="s">
        <v>525</v>
      </c>
      <c r="BN6" s="280" t="s">
        <v>525</v>
      </c>
      <c r="BO6" s="280" t="s">
        <v>525</v>
      </c>
      <c r="BP6" s="280" t="s">
        <v>525</v>
      </c>
      <c r="BQ6" s="280" t="s">
        <v>525</v>
      </c>
      <c r="BR6" s="280" t="s">
        <v>525</v>
      </c>
      <c r="BS6" s="280" t="s">
        <v>525</v>
      </c>
      <c r="BT6" s="280" t="s">
        <v>525</v>
      </c>
      <c r="BU6" s="281" t="s">
        <v>525</v>
      </c>
      <c r="BV6" s="282" t="s">
        <v>34</v>
      </c>
      <c r="BW6" s="283" t="s">
        <v>34</v>
      </c>
      <c r="BX6" s="283" t="s">
        <v>34</v>
      </c>
      <c r="BY6" s="283" t="s">
        <v>34</v>
      </c>
      <c r="BZ6" s="283" t="s">
        <v>34</v>
      </c>
      <c r="CA6" s="283" t="s">
        <v>34</v>
      </c>
      <c r="CB6" s="283" t="s">
        <v>34</v>
      </c>
      <c r="CC6" s="283" t="s">
        <v>34</v>
      </c>
      <c r="CD6" s="283" t="s">
        <v>34</v>
      </c>
      <c r="CE6" s="283" t="s">
        <v>34</v>
      </c>
      <c r="CF6" s="283" t="s">
        <v>34</v>
      </c>
      <c r="CG6" s="283" t="s">
        <v>34</v>
      </c>
      <c r="CH6" s="283" t="s">
        <v>34</v>
      </c>
      <c r="CI6" s="283" t="s">
        <v>34</v>
      </c>
      <c r="CJ6" s="283" t="s">
        <v>34</v>
      </c>
      <c r="CK6" s="283" t="s">
        <v>34</v>
      </c>
      <c r="CL6" s="283" t="s">
        <v>34</v>
      </c>
      <c r="CM6" s="283" t="s">
        <v>34</v>
      </c>
      <c r="CN6" s="283" t="s">
        <v>34</v>
      </c>
      <c r="CO6" s="284" t="s">
        <v>34</v>
      </c>
      <c r="CP6" s="202"/>
      <c r="CQ6" s="203">
        <f t="shared" si="4"/>
        <v>63</v>
      </c>
      <c r="CR6" s="204">
        <f t="shared" si="4"/>
        <v>72</v>
      </c>
      <c r="CS6" s="204">
        <f t="shared" si="4"/>
        <v>90</v>
      </c>
      <c r="CT6" s="205">
        <f t="shared" si="4"/>
        <v>75</v>
      </c>
      <c r="CU6" s="204">
        <f t="shared" si="4"/>
        <v>0</v>
      </c>
      <c r="CV6" s="204">
        <f t="shared" si="4"/>
        <v>0</v>
      </c>
      <c r="CW6" s="204">
        <f t="shared" si="4"/>
        <v>0</v>
      </c>
      <c r="CX6" s="203">
        <f t="shared" si="4"/>
        <v>0</v>
      </c>
      <c r="CY6" s="204">
        <f t="shared" si="5"/>
        <v>0</v>
      </c>
      <c r="CZ6" s="204">
        <f t="shared" si="6"/>
        <v>0</v>
      </c>
      <c r="DA6" s="204">
        <f t="shared" si="7"/>
        <v>100</v>
      </c>
      <c r="DB6" s="205">
        <f t="shared" si="8"/>
        <v>100</v>
      </c>
      <c r="DC6" s="206">
        <f t="shared" si="9"/>
        <v>400</v>
      </c>
      <c r="DD6" s="27"/>
      <c r="DE6" s="27"/>
      <c r="DF6" s="27"/>
    </row>
    <row r="7" spans="1:110" ht="23.1" customHeight="1" x14ac:dyDescent="0.25">
      <c r="A7" s="230">
        <v>3</v>
      </c>
      <c r="B7" s="271" t="s">
        <v>268</v>
      </c>
      <c r="C7" s="272">
        <v>35500</v>
      </c>
      <c r="D7" s="271"/>
      <c r="E7" s="273" t="s">
        <v>539</v>
      </c>
      <c r="F7" s="274" t="s">
        <v>539</v>
      </c>
      <c r="G7" s="274" t="s">
        <v>539</v>
      </c>
      <c r="H7" s="274" t="s">
        <v>539</v>
      </c>
      <c r="I7" s="274" t="s">
        <v>539</v>
      </c>
      <c r="J7" s="274" t="s">
        <v>539</v>
      </c>
      <c r="K7" s="274" t="s">
        <v>539</v>
      </c>
      <c r="L7" s="274" t="s">
        <v>539</v>
      </c>
      <c r="M7" s="274" t="s">
        <v>539</v>
      </c>
      <c r="N7" s="274" t="s">
        <v>539</v>
      </c>
      <c r="O7" s="274" t="s">
        <v>539</v>
      </c>
      <c r="P7" s="274" t="s">
        <v>539</v>
      </c>
      <c r="Q7" s="274" t="s">
        <v>539</v>
      </c>
      <c r="R7" s="274" t="s">
        <v>539</v>
      </c>
      <c r="S7" s="274" t="s">
        <v>539</v>
      </c>
      <c r="T7" s="274" t="s">
        <v>539</v>
      </c>
      <c r="U7" s="273" t="s">
        <v>539</v>
      </c>
      <c r="V7" s="274" t="s">
        <v>539</v>
      </c>
      <c r="W7" s="274" t="s">
        <v>539</v>
      </c>
      <c r="X7" s="274" t="s">
        <v>539</v>
      </c>
      <c r="Y7" s="274" t="s">
        <v>539</v>
      </c>
      <c r="Z7" s="274" t="s">
        <v>539</v>
      </c>
      <c r="AA7" s="274" t="s">
        <v>539</v>
      </c>
      <c r="AB7" s="274" t="s">
        <v>539</v>
      </c>
      <c r="AC7" s="274" t="s">
        <v>539</v>
      </c>
      <c r="AD7" s="274" t="s">
        <v>539</v>
      </c>
      <c r="AE7" s="274" t="s">
        <v>539</v>
      </c>
      <c r="AF7" s="274" t="s">
        <v>539</v>
      </c>
      <c r="AG7" s="274" t="s">
        <v>539</v>
      </c>
      <c r="AH7" s="274" t="s">
        <v>539</v>
      </c>
      <c r="AI7" s="274" t="s">
        <v>539</v>
      </c>
      <c r="AJ7" s="274" t="s">
        <v>539</v>
      </c>
      <c r="AK7" s="274" t="s">
        <v>539</v>
      </c>
      <c r="AL7" s="285" t="s">
        <v>538</v>
      </c>
      <c r="AM7" s="285" t="s">
        <v>538</v>
      </c>
      <c r="AN7" s="277" t="s">
        <v>537</v>
      </c>
      <c r="AO7" s="277" t="s">
        <v>537</v>
      </c>
      <c r="AP7" s="277" t="s">
        <v>537</v>
      </c>
      <c r="AQ7" s="277" t="s">
        <v>537</v>
      </c>
      <c r="AR7" s="277" t="s">
        <v>537</v>
      </c>
      <c r="AS7" s="277" t="s">
        <v>537</v>
      </c>
      <c r="AT7" s="277" t="s">
        <v>537</v>
      </c>
      <c r="AU7" s="277" t="s">
        <v>537</v>
      </c>
      <c r="AV7" s="278" t="s">
        <v>537</v>
      </c>
      <c r="AW7" s="279" t="s">
        <v>537</v>
      </c>
      <c r="AX7" s="277" t="s">
        <v>537</v>
      </c>
      <c r="AY7" s="277" t="s">
        <v>537</v>
      </c>
      <c r="AZ7" s="277" t="s">
        <v>537</v>
      </c>
      <c r="BA7" s="277" t="s">
        <v>537</v>
      </c>
      <c r="BB7" s="277" t="s">
        <v>537</v>
      </c>
      <c r="BC7" s="277" t="s">
        <v>537</v>
      </c>
      <c r="BD7" s="277" t="s">
        <v>537</v>
      </c>
      <c r="BE7" s="277" t="s">
        <v>537</v>
      </c>
      <c r="BF7" s="277" t="s">
        <v>537</v>
      </c>
      <c r="BG7" s="277" t="s">
        <v>537</v>
      </c>
      <c r="BH7" s="277" t="s">
        <v>537</v>
      </c>
      <c r="BI7" s="277" t="s">
        <v>537</v>
      </c>
      <c r="BJ7" s="277" t="s">
        <v>537</v>
      </c>
      <c r="BK7" s="277" t="s">
        <v>537</v>
      </c>
      <c r="BL7" s="280" t="s">
        <v>525</v>
      </c>
      <c r="BM7" s="280" t="s">
        <v>525</v>
      </c>
      <c r="BN7" s="280" t="s">
        <v>525</v>
      </c>
      <c r="BO7" s="280" t="s">
        <v>525</v>
      </c>
      <c r="BP7" s="285" t="s">
        <v>538</v>
      </c>
      <c r="BQ7" s="285" t="s">
        <v>538</v>
      </c>
      <c r="BR7" s="285" t="s">
        <v>538</v>
      </c>
      <c r="BS7" s="285" t="s">
        <v>538</v>
      </c>
      <c r="BT7" s="285" t="s">
        <v>538</v>
      </c>
      <c r="BU7" s="286" t="s">
        <v>538</v>
      </c>
      <c r="BV7" s="287" t="s">
        <v>171</v>
      </c>
      <c r="BW7" s="288" t="s">
        <v>171</v>
      </c>
      <c r="BX7" s="289" t="s">
        <v>171</v>
      </c>
      <c r="BY7" s="289" t="s">
        <v>171</v>
      </c>
      <c r="BZ7" s="289" t="s">
        <v>171</v>
      </c>
      <c r="CA7" s="289" t="s">
        <v>171</v>
      </c>
      <c r="CB7" s="289" t="s">
        <v>171</v>
      </c>
      <c r="CC7" s="289" t="s">
        <v>171</v>
      </c>
      <c r="CD7" s="289" t="s">
        <v>171</v>
      </c>
      <c r="CE7" s="289" t="s">
        <v>171</v>
      </c>
      <c r="CF7" s="290" t="s">
        <v>187</v>
      </c>
      <c r="CG7" s="290" t="s">
        <v>187</v>
      </c>
      <c r="CH7" s="290" t="s">
        <v>187</v>
      </c>
      <c r="CI7" s="290" t="s">
        <v>187</v>
      </c>
      <c r="CJ7" s="290" t="s">
        <v>187</v>
      </c>
      <c r="CK7" s="290" t="s">
        <v>187</v>
      </c>
      <c r="CL7" s="290" t="s">
        <v>187</v>
      </c>
      <c r="CM7" s="290" t="s">
        <v>187</v>
      </c>
      <c r="CN7" s="290" t="s">
        <v>187</v>
      </c>
      <c r="CO7" s="291" t="s">
        <v>187</v>
      </c>
      <c r="CP7" s="202"/>
      <c r="CQ7" s="203">
        <f t="shared" si="4"/>
        <v>107.5</v>
      </c>
      <c r="CR7" s="204">
        <f t="shared" si="4"/>
        <v>33.5</v>
      </c>
      <c r="CS7" s="204">
        <f t="shared" si="4"/>
        <v>20</v>
      </c>
      <c r="CT7" s="205">
        <f t="shared" si="4"/>
        <v>139</v>
      </c>
      <c r="CU7" s="204">
        <f t="shared" si="4"/>
        <v>0</v>
      </c>
      <c r="CV7" s="204">
        <f t="shared" si="4"/>
        <v>0</v>
      </c>
      <c r="CW7" s="204">
        <f t="shared" si="4"/>
        <v>0</v>
      </c>
      <c r="CX7" s="203">
        <f t="shared" si="4"/>
        <v>0</v>
      </c>
      <c r="CY7" s="204">
        <f t="shared" si="5"/>
        <v>0</v>
      </c>
      <c r="CZ7" s="204">
        <f t="shared" si="6"/>
        <v>0</v>
      </c>
      <c r="DA7" s="204">
        <f t="shared" si="7"/>
        <v>100</v>
      </c>
      <c r="DB7" s="205">
        <f t="shared" si="8"/>
        <v>100</v>
      </c>
      <c r="DC7" s="206">
        <f t="shared" si="9"/>
        <v>400</v>
      </c>
      <c r="DD7" s="27"/>
      <c r="DE7" s="27"/>
      <c r="DF7" s="27"/>
    </row>
    <row r="8" spans="1:110" ht="23.1" customHeight="1" thickBot="1" x14ac:dyDescent="0.3">
      <c r="A8" s="231">
        <v>4</v>
      </c>
      <c r="B8" s="292" t="s">
        <v>271</v>
      </c>
      <c r="C8" s="293">
        <v>24271</v>
      </c>
      <c r="D8" s="292"/>
      <c r="E8" s="294" t="s">
        <v>539</v>
      </c>
      <c r="F8" s="295" t="s">
        <v>539</v>
      </c>
      <c r="G8" s="295" t="s">
        <v>539</v>
      </c>
      <c r="H8" s="295" t="s">
        <v>539</v>
      </c>
      <c r="I8" s="295" t="s">
        <v>539</v>
      </c>
      <c r="J8" s="295" t="s">
        <v>539</v>
      </c>
      <c r="K8" s="295" t="s">
        <v>539</v>
      </c>
      <c r="L8" s="295" t="s">
        <v>539</v>
      </c>
      <c r="M8" s="295" t="s">
        <v>539</v>
      </c>
      <c r="N8" s="295" t="s">
        <v>539</v>
      </c>
      <c r="O8" s="295" t="s">
        <v>539</v>
      </c>
      <c r="P8" s="295" t="s">
        <v>539</v>
      </c>
      <c r="Q8" s="295" t="s">
        <v>539</v>
      </c>
      <c r="R8" s="295" t="s">
        <v>539</v>
      </c>
      <c r="S8" s="295" t="s">
        <v>539</v>
      </c>
      <c r="T8" s="295" t="s">
        <v>539</v>
      </c>
      <c r="U8" s="294" t="s">
        <v>539</v>
      </c>
      <c r="V8" s="295" t="s">
        <v>539</v>
      </c>
      <c r="W8" s="295" t="s">
        <v>539</v>
      </c>
      <c r="X8" s="295" t="s">
        <v>539</v>
      </c>
      <c r="Y8" s="295" t="s">
        <v>539</v>
      </c>
      <c r="Z8" s="295" t="s">
        <v>539</v>
      </c>
      <c r="AA8" s="295" t="s">
        <v>539</v>
      </c>
      <c r="AB8" s="295" t="s">
        <v>539</v>
      </c>
      <c r="AC8" s="295" t="s">
        <v>539</v>
      </c>
      <c r="AD8" s="295" t="s">
        <v>539</v>
      </c>
      <c r="AE8" s="295" t="s">
        <v>539</v>
      </c>
      <c r="AF8" s="295" t="s">
        <v>539</v>
      </c>
      <c r="AG8" s="295" t="s">
        <v>539</v>
      </c>
      <c r="AH8" s="295" t="s">
        <v>539</v>
      </c>
      <c r="AI8" s="295" t="s">
        <v>539</v>
      </c>
      <c r="AJ8" s="295" t="s">
        <v>539</v>
      </c>
      <c r="AK8" s="295" t="s">
        <v>539</v>
      </c>
      <c r="AL8" s="296" t="s">
        <v>538</v>
      </c>
      <c r="AM8" s="296" t="s">
        <v>538</v>
      </c>
      <c r="AN8" s="297" t="s">
        <v>537</v>
      </c>
      <c r="AO8" s="297" t="s">
        <v>537</v>
      </c>
      <c r="AP8" s="297" t="s">
        <v>537</v>
      </c>
      <c r="AQ8" s="297" t="s">
        <v>537</v>
      </c>
      <c r="AR8" s="297" t="s">
        <v>537</v>
      </c>
      <c r="AS8" s="297" t="s">
        <v>537</v>
      </c>
      <c r="AT8" s="297" t="s">
        <v>537</v>
      </c>
      <c r="AU8" s="297" t="s">
        <v>537</v>
      </c>
      <c r="AV8" s="298" t="s">
        <v>537</v>
      </c>
      <c r="AW8" s="299" t="s">
        <v>537</v>
      </c>
      <c r="AX8" s="297" t="s">
        <v>537</v>
      </c>
      <c r="AY8" s="297" t="s">
        <v>537</v>
      </c>
      <c r="AZ8" s="297" t="s">
        <v>537</v>
      </c>
      <c r="BA8" s="297" t="s">
        <v>537</v>
      </c>
      <c r="BB8" s="297" t="s">
        <v>537</v>
      </c>
      <c r="BC8" s="297" t="s">
        <v>537</v>
      </c>
      <c r="BD8" s="297" t="s">
        <v>537</v>
      </c>
      <c r="BE8" s="297" t="s">
        <v>537</v>
      </c>
      <c r="BF8" s="297" t="s">
        <v>537</v>
      </c>
      <c r="BG8" s="297" t="s">
        <v>537</v>
      </c>
      <c r="BH8" s="297" t="s">
        <v>537</v>
      </c>
      <c r="BI8" s="297" t="s">
        <v>537</v>
      </c>
      <c r="BJ8" s="297" t="s">
        <v>537</v>
      </c>
      <c r="BK8" s="297" t="s">
        <v>537</v>
      </c>
      <c r="BL8" s="300" t="s">
        <v>525</v>
      </c>
      <c r="BM8" s="300" t="s">
        <v>525</v>
      </c>
      <c r="BN8" s="300" t="s">
        <v>525</v>
      </c>
      <c r="BO8" s="300" t="s">
        <v>525</v>
      </c>
      <c r="BP8" s="296" t="s">
        <v>538</v>
      </c>
      <c r="BQ8" s="296" t="s">
        <v>538</v>
      </c>
      <c r="BR8" s="296" t="s">
        <v>538</v>
      </c>
      <c r="BS8" s="296" t="s">
        <v>538</v>
      </c>
      <c r="BT8" s="296" t="s">
        <v>538</v>
      </c>
      <c r="BU8" s="301" t="s">
        <v>538</v>
      </c>
      <c r="BV8" s="302" t="s">
        <v>171</v>
      </c>
      <c r="BW8" s="303" t="s">
        <v>171</v>
      </c>
      <c r="BX8" s="303" t="s">
        <v>171</v>
      </c>
      <c r="BY8" s="303" t="s">
        <v>171</v>
      </c>
      <c r="BZ8" s="303" t="s">
        <v>171</v>
      </c>
      <c r="CA8" s="303" t="s">
        <v>171</v>
      </c>
      <c r="CB8" s="303" t="s">
        <v>171</v>
      </c>
      <c r="CC8" s="303" t="s">
        <v>171</v>
      </c>
      <c r="CD8" s="303" t="s">
        <v>171</v>
      </c>
      <c r="CE8" s="303" t="s">
        <v>171</v>
      </c>
      <c r="CF8" s="304" t="s">
        <v>187</v>
      </c>
      <c r="CG8" s="304" t="s">
        <v>187</v>
      </c>
      <c r="CH8" s="304" t="s">
        <v>187</v>
      </c>
      <c r="CI8" s="304" t="s">
        <v>187</v>
      </c>
      <c r="CJ8" s="304" t="s">
        <v>187</v>
      </c>
      <c r="CK8" s="304" t="s">
        <v>187</v>
      </c>
      <c r="CL8" s="304" t="s">
        <v>187</v>
      </c>
      <c r="CM8" s="304" t="s">
        <v>187</v>
      </c>
      <c r="CN8" s="304" t="s">
        <v>187</v>
      </c>
      <c r="CO8" s="305" t="s">
        <v>187</v>
      </c>
      <c r="CP8" s="209"/>
      <c r="CQ8" s="210">
        <f t="shared" si="4"/>
        <v>107.5</v>
      </c>
      <c r="CR8" s="211">
        <f t="shared" si="4"/>
        <v>33.5</v>
      </c>
      <c r="CS8" s="211">
        <f t="shared" si="4"/>
        <v>20</v>
      </c>
      <c r="CT8" s="212">
        <f t="shared" si="4"/>
        <v>139</v>
      </c>
      <c r="CU8" s="211">
        <f t="shared" si="4"/>
        <v>0</v>
      </c>
      <c r="CV8" s="211">
        <f t="shared" si="4"/>
        <v>0</v>
      </c>
      <c r="CW8" s="211">
        <f t="shared" si="4"/>
        <v>0</v>
      </c>
      <c r="CX8" s="210">
        <f t="shared" si="4"/>
        <v>0</v>
      </c>
      <c r="CY8" s="211">
        <f t="shared" si="5"/>
        <v>0</v>
      </c>
      <c r="CZ8" s="211">
        <f t="shared" si="6"/>
        <v>0</v>
      </c>
      <c r="DA8" s="211">
        <f t="shared" si="7"/>
        <v>100</v>
      </c>
      <c r="DB8" s="212">
        <f t="shared" si="8"/>
        <v>100</v>
      </c>
      <c r="DC8" s="213">
        <f t="shared" si="9"/>
        <v>400</v>
      </c>
      <c r="DD8" s="27"/>
      <c r="DE8" s="27"/>
      <c r="DF8" s="27"/>
    </row>
    <row r="9" spans="1:110" ht="23.1" customHeight="1" x14ac:dyDescent="0.25">
      <c r="A9" s="229">
        <v>5</v>
      </c>
      <c r="B9" s="257" t="s">
        <v>273</v>
      </c>
      <c r="C9" s="258">
        <v>1674231</v>
      </c>
      <c r="D9" s="257"/>
      <c r="E9" s="259" t="s">
        <v>540</v>
      </c>
      <c r="F9" s="260" t="s">
        <v>540</v>
      </c>
      <c r="G9" s="260" t="s">
        <v>540</v>
      </c>
      <c r="H9" s="260" t="s">
        <v>540</v>
      </c>
      <c r="I9" s="260" t="s">
        <v>540</v>
      </c>
      <c r="J9" s="260" t="s">
        <v>540</v>
      </c>
      <c r="K9" s="260" t="s">
        <v>540</v>
      </c>
      <c r="L9" s="260" t="s">
        <v>540</v>
      </c>
      <c r="M9" s="260" t="s">
        <v>540</v>
      </c>
      <c r="N9" s="260" t="s">
        <v>540</v>
      </c>
      <c r="O9" s="260" t="s">
        <v>540</v>
      </c>
      <c r="P9" s="260" t="s">
        <v>540</v>
      </c>
      <c r="Q9" s="260" t="s">
        <v>540</v>
      </c>
      <c r="R9" s="260" t="s">
        <v>540</v>
      </c>
      <c r="S9" s="260" t="s">
        <v>540</v>
      </c>
      <c r="T9" s="260" t="s">
        <v>540</v>
      </c>
      <c r="U9" s="261" t="s">
        <v>538</v>
      </c>
      <c r="V9" s="262" t="s">
        <v>538</v>
      </c>
      <c r="W9" s="262" t="s">
        <v>538</v>
      </c>
      <c r="X9" s="262" t="s">
        <v>538</v>
      </c>
      <c r="Y9" s="262" t="s">
        <v>538</v>
      </c>
      <c r="Z9" s="262" t="s">
        <v>538</v>
      </c>
      <c r="AA9" s="262" t="s">
        <v>538</v>
      </c>
      <c r="AB9" s="262" t="s">
        <v>538</v>
      </c>
      <c r="AC9" s="262" t="s">
        <v>538</v>
      </c>
      <c r="AD9" s="262" t="s">
        <v>538</v>
      </c>
      <c r="AE9" s="262" t="s">
        <v>538</v>
      </c>
      <c r="AF9" s="262" t="s">
        <v>538</v>
      </c>
      <c r="AG9" s="262" t="s">
        <v>538</v>
      </c>
      <c r="AH9" s="262" t="s">
        <v>538</v>
      </c>
      <c r="AI9" s="262" t="s">
        <v>538</v>
      </c>
      <c r="AJ9" s="262" t="s">
        <v>538</v>
      </c>
      <c r="AK9" s="262" t="s">
        <v>538</v>
      </c>
      <c r="AL9" s="262" t="s">
        <v>538</v>
      </c>
      <c r="AM9" s="262" t="s">
        <v>538</v>
      </c>
      <c r="AN9" s="263" t="s">
        <v>537</v>
      </c>
      <c r="AO9" s="263" t="s">
        <v>537</v>
      </c>
      <c r="AP9" s="263" t="s">
        <v>537</v>
      </c>
      <c r="AQ9" s="263" t="s">
        <v>537</v>
      </c>
      <c r="AR9" s="263" t="s">
        <v>537</v>
      </c>
      <c r="AS9" s="263" t="s">
        <v>537</v>
      </c>
      <c r="AT9" s="263" t="s">
        <v>537</v>
      </c>
      <c r="AU9" s="263" t="s">
        <v>537</v>
      </c>
      <c r="AV9" s="264" t="s">
        <v>537</v>
      </c>
      <c r="AW9" s="265" t="s">
        <v>537</v>
      </c>
      <c r="AX9" s="263" t="s">
        <v>537</v>
      </c>
      <c r="AY9" s="263" t="s">
        <v>537</v>
      </c>
      <c r="AZ9" s="263" t="s">
        <v>537</v>
      </c>
      <c r="BA9" s="263" t="s">
        <v>537</v>
      </c>
      <c r="BB9" s="263" t="s">
        <v>537</v>
      </c>
      <c r="BC9" s="266" t="s">
        <v>525</v>
      </c>
      <c r="BD9" s="266" t="s">
        <v>525</v>
      </c>
      <c r="BE9" s="266" t="s">
        <v>525</v>
      </c>
      <c r="BF9" s="266" t="s">
        <v>525</v>
      </c>
      <c r="BG9" s="266" t="s">
        <v>525</v>
      </c>
      <c r="BH9" s="266" t="s">
        <v>525</v>
      </c>
      <c r="BI9" s="266" t="s">
        <v>525</v>
      </c>
      <c r="BJ9" s="266" t="s">
        <v>525</v>
      </c>
      <c r="BK9" s="266" t="s">
        <v>525</v>
      </c>
      <c r="BL9" s="266" t="s">
        <v>525</v>
      </c>
      <c r="BM9" s="266" t="s">
        <v>525</v>
      </c>
      <c r="BN9" s="266" t="s">
        <v>525</v>
      </c>
      <c r="BO9" s="266" t="s">
        <v>525</v>
      </c>
      <c r="BP9" s="266" t="s">
        <v>525</v>
      </c>
      <c r="BQ9" s="266" t="s">
        <v>525</v>
      </c>
      <c r="BR9" s="266" t="s">
        <v>525</v>
      </c>
      <c r="BS9" s="266" t="s">
        <v>525</v>
      </c>
      <c r="BT9" s="266" t="s">
        <v>525</v>
      </c>
      <c r="BU9" s="267" t="s">
        <v>525</v>
      </c>
      <c r="BV9" s="268" t="s">
        <v>39</v>
      </c>
      <c r="BW9" s="269" t="s">
        <v>39</v>
      </c>
      <c r="BX9" s="269" t="s">
        <v>39</v>
      </c>
      <c r="BY9" s="269" t="s">
        <v>39</v>
      </c>
      <c r="BZ9" s="269" t="s">
        <v>39</v>
      </c>
      <c r="CA9" s="269" t="s">
        <v>39</v>
      </c>
      <c r="CB9" s="269" t="s">
        <v>39</v>
      </c>
      <c r="CC9" s="269" t="s">
        <v>39</v>
      </c>
      <c r="CD9" s="269" t="s">
        <v>39</v>
      </c>
      <c r="CE9" s="269" t="s">
        <v>39</v>
      </c>
      <c r="CF9" s="269" t="s">
        <v>39</v>
      </c>
      <c r="CG9" s="269" t="s">
        <v>39</v>
      </c>
      <c r="CH9" s="269" t="s">
        <v>39</v>
      </c>
      <c r="CI9" s="269" t="s">
        <v>39</v>
      </c>
      <c r="CJ9" s="269" t="s">
        <v>39</v>
      </c>
      <c r="CK9" s="269" t="s">
        <v>39</v>
      </c>
      <c r="CL9" s="269" t="s">
        <v>39</v>
      </c>
      <c r="CM9" s="269" t="s">
        <v>39</v>
      </c>
      <c r="CN9" s="269" t="s">
        <v>39</v>
      </c>
      <c r="CO9" s="270" t="s">
        <v>39</v>
      </c>
      <c r="CP9" s="197"/>
      <c r="CQ9" s="198">
        <f t="shared" si="4"/>
        <v>62.5</v>
      </c>
      <c r="CR9" s="199">
        <f t="shared" si="4"/>
        <v>67.5</v>
      </c>
      <c r="CS9" s="199">
        <f t="shared" si="4"/>
        <v>95</v>
      </c>
      <c r="CT9" s="200">
        <f t="shared" si="4"/>
        <v>0</v>
      </c>
      <c r="CU9" s="199">
        <f t="shared" si="4"/>
        <v>75</v>
      </c>
      <c r="CV9" s="199">
        <f t="shared" si="4"/>
        <v>0</v>
      </c>
      <c r="CW9" s="199">
        <f t="shared" si="4"/>
        <v>0</v>
      </c>
      <c r="CX9" s="198">
        <f t="shared" si="4"/>
        <v>0</v>
      </c>
      <c r="CY9" s="199">
        <f t="shared" si="5"/>
        <v>0</v>
      </c>
      <c r="CZ9" s="199">
        <f t="shared" si="6"/>
        <v>0</v>
      </c>
      <c r="DA9" s="199">
        <f t="shared" si="7"/>
        <v>100</v>
      </c>
      <c r="DB9" s="200">
        <f t="shared" si="8"/>
        <v>100</v>
      </c>
      <c r="DC9" s="201">
        <f t="shared" si="9"/>
        <v>400</v>
      </c>
      <c r="DD9" s="27"/>
      <c r="DE9" s="27"/>
      <c r="DF9" s="27"/>
    </row>
    <row r="10" spans="1:110" ht="23.1" customHeight="1" x14ac:dyDescent="0.25">
      <c r="A10" s="230">
        <v>6</v>
      </c>
      <c r="B10" s="271" t="s">
        <v>275</v>
      </c>
      <c r="C10" s="272">
        <v>18</v>
      </c>
      <c r="D10" s="271"/>
      <c r="E10" s="306" t="s">
        <v>540</v>
      </c>
      <c r="F10" s="307" t="s">
        <v>540</v>
      </c>
      <c r="G10" s="307" t="s">
        <v>540</v>
      </c>
      <c r="H10" s="307" t="s">
        <v>540</v>
      </c>
      <c r="I10" s="307" t="s">
        <v>540</v>
      </c>
      <c r="J10" s="307" t="s">
        <v>540</v>
      </c>
      <c r="K10" s="307" t="s">
        <v>540</v>
      </c>
      <c r="L10" s="307" t="s">
        <v>540</v>
      </c>
      <c r="M10" s="307" t="s">
        <v>540</v>
      </c>
      <c r="N10" s="307" t="s">
        <v>540</v>
      </c>
      <c r="O10" s="307" t="s">
        <v>540</v>
      </c>
      <c r="P10" s="307" t="s">
        <v>540</v>
      </c>
      <c r="Q10" s="307" t="s">
        <v>540</v>
      </c>
      <c r="R10" s="307" t="s">
        <v>540</v>
      </c>
      <c r="S10" s="307" t="s">
        <v>540</v>
      </c>
      <c r="T10" s="307" t="s">
        <v>540</v>
      </c>
      <c r="U10" s="273" t="s">
        <v>539</v>
      </c>
      <c r="V10" s="274" t="s">
        <v>539</v>
      </c>
      <c r="W10" s="274" t="s">
        <v>539</v>
      </c>
      <c r="X10" s="274" t="s">
        <v>539</v>
      </c>
      <c r="Y10" s="274" t="s">
        <v>539</v>
      </c>
      <c r="Z10" s="274" t="s">
        <v>539</v>
      </c>
      <c r="AA10" s="274" t="s">
        <v>539</v>
      </c>
      <c r="AB10" s="274" t="s">
        <v>539</v>
      </c>
      <c r="AC10" s="274" t="s">
        <v>539</v>
      </c>
      <c r="AD10" s="274" t="s">
        <v>539</v>
      </c>
      <c r="AE10" s="274" t="s">
        <v>539</v>
      </c>
      <c r="AF10" s="274" t="s">
        <v>539</v>
      </c>
      <c r="AG10" s="274" t="s">
        <v>539</v>
      </c>
      <c r="AH10" s="274" t="s">
        <v>539</v>
      </c>
      <c r="AI10" s="274" t="s">
        <v>539</v>
      </c>
      <c r="AJ10" s="274" t="s">
        <v>539</v>
      </c>
      <c r="AK10" s="274" t="s">
        <v>539</v>
      </c>
      <c r="AL10" s="274" t="s">
        <v>539</v>
      </c>
      <c r="AM10" s="285" t="s">
        <v>538</v>
      </c>
      <c r="AN10" s="277" t="s">
        <v>537</v>
      </c>
      <c r="AO10" s="277" t="s">
        <v>537</v>
      </c>
      <c r="AP10" s="277" t="s">
        <v>537</v>
      </c>
      <c r="AQ10" s="277" t="s">
        <v>537</v>
      </c>
      <c r="AR10" s="277" t="s">
        <v>537</v>
      </c>
      <c r="AS10" s="277" t="s">
        <v>537</v>
      </c>
      <c r="AT10" s="277" t="s">
        <v>537</v>
      </c>
      <c r="AU10" s="277" t="s">
        <v>537</v>
      </c>
      <c r="AV10" s="278" t="s">
        <v>537</v>
      </c>
      <c r="AW10" s="279" t="s">
        <v>537</v>
      </c>
      <c r="AX10" s="277" t="s">
        <v>537</v>
      </c>
      <c r="AY10" s="277" t="s">
        <v>537</v>
      </c>
      <c r="AZ10" s="277" t="s">
        <v>537</v>
      </c>
      <c r="BA10" s="277" t="s">
        <v>537</v>
      </c>
      <c r="BB10" s="277" t="s">
        <v>537</v>
      </c>
      <c r="BC10" s="277" t="s">
        <v>537</v>
      </c>
      <c r="BD10" s="277" t="s">
        <v>537</v>
      </c>
      <c r="BE10" s="277" t="s">
        <v>537</v>
      </c>
      <c r="BF10" s="277" t="s">
        <v>537</v>
      </c>
      <c r="BG10" s="280" t="s">
        <v>525</v>
      </c>
      <c r="BH10" s="280" t="s">
        <v>525</v>
      </c>
      <c r="BI10" s="280" t="s">
        <v>525</v>
      </c>
      <c r="BJ10" s="280" t="s">
        <v>525</v>
      </c>
      <c r="BK10" s="280" t="s">
        <v>525</v>
      </c>
      <c r="BL10" s="280" t="s">
        <v>525</v>
      </c>
      <c r="BM10" s="280" t="s">
        <v>525</v>
      </c>
      <c r="BN10" s="280" t="s">
        <v>525</v>
      </c>
      <c r="BO10" s="285" t="s">
        <v>538</v>
      </c>
      <c r="BP10" s="285" t="s">
        <v>538</v>
      </c>
      <c r="BQ10" s="285" t="s">
        <v>538</v>
      </c>
      <c r="BR10" s="285" t="s">
        <v>538</v>
      </c>
      <c r="BS10" s="285" t="s">
        <v>538</v>
      </c>
      <c r="BT10" s="285" t="s">
        <v>538</v>
      </c>
      <c r="BU10" s="286" t="s">
        <v>538</v>
      </c>
      <c r="BV10" s="287" t="s">
        <v>159</v>
      </c>
      <c r="BW10" s="289" t="s">
        <v>159</v>
      </c>
      <c r="BX10" s="289" t="s">
        <v>159</v>
      </c>
      <c r="BY10" s="289" t="s">
        <v>159</v>
      </c>
      <c r="BZ10" s="289" t="s">
        <v>159</v>
      </c>
      <c r="CA10" s="289" t="s">
        <v>159</v>
      </c>
      <c r="CB10" s="289" t="s">
        <v>159</v>
      </c>
      <c r="CC10" s="289" t="s">
        <v>159</v>
      </c>
      <c r="CD10" s="289" t="s">
        <v>159</v>
      </c>
      <c r="CE10" s="289" t="s">
        <v>159</v>
      </c>
      <c r="CF10" s="290" t="s">
        <v>177</v>
      </c>
      <c r="CG10" s="290" t="s">
        <v>177</v>
      </c>
      <c r="CH10" s="290" t="s">
        <v>177</v>
      </c>
      <c r="CI10" s="290" t="s">
        <v>177</v>
      </c>
      <c r="CJ10" s="290" t="s">
        <v>177</v>
      </c>
      <c r="CK10" s="290" t="s">
        <v>177</v>
      </c>
      <c r="CL10" s="290" t="s">
        <v>177</v>
      </c>
      <c r="CM10" s="290" t="s">
        <v>177</v>
      </c>
      <c r="CN10" s="290" t="s">
        <v>177</v>
      </c>
      <c r="CO10" s="290" t="s">
        <v>177</v>
      </c>
      <c r="CP10" s="202"/>
      <c r="CQ10" s="203">
        <f t="shared" si="4"/>
        <v>82.5</v>
      </c>
      <c r="CR10" s="204">
        <f t="shared" si="4"/>
        <v>37.5</v>
      </c>
      <c r="CS10" s="204">
        <f t="shared" si="4"/>
        <v>40</v>
      </c>
      <c r="CT10" s="205">
        <f t="shared" si="4"/>
        <v>65</v>
      </c>
      <c r="CU10" s="204">
        <f t="shared" si="4"/>
        <v>75</v>
      </c>
      <c r="CV10" s="204">
        <f t="shared" si="4"/>
        <v>0</v>
      </c>
      <c r="CW10" s="204">
        <f t="shared" si="4"/>
        <v>0</v>
      </c>
      <c r="CX10" s="203">
        <f t="shared" si="4"/>
        <v>0</v>
      </c>
      <c r="CY10" s="204">
        <f t="shared" si="5"/>
        <v>0</v>
      </c>
      <c r="CZ10" s="204">
        <f t="shared" si="6"/>
        <v>0</v>
      </c>
      <c r="DA10" s="204">
        <f t="shared" si="7"/>
        <v>100</v>
      </c>
      <c r="DB10" s="205">
        <f t="shared" si="8"/>
        <v>100</v>
      </c>
      <c r="DC10" s="206">
        <f t="shared" si="9"/>
        <v>400</v>
      </c>
      <c r="DD10" s="27"/>
      <c r="DE10" s="27"/>
      <c r="DF10" s="27"/>
    </row>
    <row r="11" spans="1:110" ht="23.1" customHeight="1" x14ac:dyDescent="0.25">
      <c r="A11" s="230">
        <v>7</v>
      </c>
      <c r="B11" s="271" t="s">
        <v>278</v>
      </c>
      <c r="C11" s="272">
        <v>334265</v>
      </c>
      <c r="D11" s="271"/>
      <c r="E11" s="306" t="s">
        <v>540</v>
      </c>
      <c r="F11" s="307" t="s">
        <v>540</v>
      </c>
      <c r="G11" s="307" t="s">
        <v>540</v>
      </c>
      <c r="H11" s="307" t="s">
        <v>540</v>
      </c>
      <c r="I11" s="307" t="s">
        <v>540</v>
      </c>
      <c r="J11" s="307" t="s">
        <v>540</v>
      </c>
      <c r="K11" s="307" t="s">
        <v>540</v>
      </c>
      <c r="L11" s="307" t="s">
        <v>540</v>
      </c>
      <c r="M11" s="307" t="s">
        <v>540</v>
      </c>
      <c r="N11" s="307" t="s">
        <v>540</v>
      </c>
      <c r="O11" s="307" t="s">
        <v>540</v>
      </c>
      <c r="P11" s="307" t="s">
        <v>540</v>
      </c>
      <c r="Q11" s="307" t="s">
        <v>540</v>
      </c>
      <c r="R11" s="307" t="s">
        <v>540</v>
      </c>
      <c r="S11" s="307" t="s">
        <v>540</v>
      </c>
      <c r="T11" s="307" t="s">
        <v>540</v>
      </c>
      <c r="U11" s="273" t="s">
        <v>539</v>
      </c>
      <c r="V11" s="274" t="s">
        <v>539</v>
      </c>
      <c r="W11" s="274" t="s">
        <v>539</v>
      </c>
      <c r="X11" s="274" t="s">
        <v>539</v>
      </c>
      <c r="Y11" s="274" t="s">
        <v>539</v>
      </c>
      <c r="Z11" s="274" t="s">
        <v>539</v>
      </c>
      <c r="AA11" s="274" t="s">
        <v>539</v>
      </c>
      <c r="AB11" s="274" t="s">
        <v>539</v>
      </c>
      <c r="AC11" s="274" t="s">
        <v>539</v>
      </c>
      <c r="AD11" s="274" t="s">
        <v>539</v>
      </c>
      <c r="AE11" s="274" t="s">
        <v>539</v>
      </c>
      <c r="AF11" s="274" t="s">
        <v>539</v>
      </c>
      <c r="AG11" s="274" t="s">
        <v>539</v>
      </c>
      <c r="AH11" s="274" t="s">
        <v>539</v>
      </c>
      <c r="AI11" s="274" t="s">
        <v>539</v>
      </c>
      <c r="AJ11" s="274" t="s">
        <v>539</v>
      </c>
      <c r="AK11" s="274" t="s">
        <v>539</v>
      </c>
      <c r="AL11" s="274" t="s">
        <v>539</v>
      </c>
      <c r="AM11" s="285" t="s">
        <v>538</v>
      </c>
      <c r="AN11" s="277" t="s">
        <v>537</v>
      </c>
      <c r="AO11" s="277" t="s">
        <v>537</v>
      </c>
      <c r="AP11" s="277" t="s">
        <v>537</v>
      </c>
      <c r="AQ11" s="277" t="s">
        <v>537</v>
      </c>
      <c r="AR11" s="277" t="s">
        <v>537</v>
      </c>
      <c r="AS11" s="277" t="s">
        <v>537</v>
      </c>
      <c r="AT11" s="277" t="s">
        <v>537</v>
      </c>
      <c r="AU11" s="277" t="s">
        <v>537</v>
      </c>
      <c r="AV11" s="278" t="s">
        <v>537</v>
      </c>
      <c r="AW11" s="279" t="s">
        <v>537</v>
      </c>
      <c r="AX11" s="277" t="s">
        <v>537</v>
      </c>
      <c r="AY11" s="277" t="s">
        <v>537</v>
      </c>
      <c r="AZ11" s="277" t="s">
        <v>537</v>
      </c>
      <c r="BA11" s="277" t="s">
        <v>537</v>
      </c>
      <c r="BB11" s="277" t="s">
        <v>537</v>
      </c>
      <c r="BC11" s="277" t="s">
        <v>537</v>
      </c>
      <c r="BD11" s="277" t="s">
        <v>537</v>
      </c>
      <c r="BE11" s="277" t="s">
        <v>537</v>
      </c>
      <c r="BF11" s="277" t="s">
        <v>537</v>
      </c>
      <c r="BG11" s="280" t="s">
        <v>525</v>
      </c>
      <c r="BH11" s="280" t="s">
        <v>525</v>
      </c>
      <c r="BI11" s="280" t="s">
        <v>525</v>
      </c>
      <c r="BJ11" s="280" t="s">
        <v>525</v>
      </c>
      <c r="BK11" s="280" t="s">
        <v>525</v>
      </c>
      <c r="BL11" s="280" t="s">
        <v>525</v>
      </c>
      <c r="BM11" s="280" t="s">
        <v>525</v>
      </c>
      <c r="BN11" s="280" t="s">
        <v>525</v>
      </c>
      <c r="BO11" s="285" t="s">
        <v>538</v>
      </c>
      <c r="BP11" s="285" t="s">
        <v>538</v>
      </c>
      <c r="BQ11" s="285" t="s">
        <v>538</v>
      </c>
      <c r="BR11" s="285" t="s">
        <v>538</v>
      </c>
      <c r="BS11" s="285" t="s">
        <v>538</v>
      </c>
      <c r="BT11" s="285" t="s">
        <v>538</v>
      </c>
      <c r="BU11" s="286" t="s">
        <v>538</v>
      </c>
      <c r="BV11" s="287" t="s">
        <v>159</v>
      </c>
      <c r="BW11" s="289" t="s">
        <v>159</v>
      </c>
      <c r="BX11" s="289" t="s">
        <v>159</v>
      </c>
      <c r="BY11" s="289" t="s">
        <v>159</v>
      </c>
      <c r="BZ11" s="289" t="s">
        <v>159</v>
      </c>
      <c r="CA11" s="289" t="s">
        <v>159</v>
      </c>
      <c r="CB11" s="289" t="s">
        <v>159</v>
      </c>
      <c r="CC11" s="289" t="s">
        <v>159</v>
      </c>
      <c r="CD11" s="289" t="s">
        <v>159</v>
      </c>
      <c r="CE11" s="289" t="s">
        <v>159</v>
      </c>
      <c r="CF11" s="290" t="s">
        <v>177</v>
      </c>
      <c r="CG11" s="290" t="s">
        <v>177</v>
      </c>
      <c r="CH11" s="290" t="s">
        <v>177</v>
      </c>
      <c r="CI11" s="290" t="s">
        <v>177</v>
      </c>
      <c r="CJ11" s="290" t="s">
        <v>177</v>
      </c>
      <c r="CK11" s="290" t="s">
        <v>177</v>
      </c>
      <c r="CL11" s="290" t="s">
        <v>177</v>
      </c>
      <c r="CM11" s="290" t="s">
        <v>177</v>
      </c>
      <c r="CN11" s="290" t="s">
        <v>177</v>
      </c>
      <c r="CO11" s="290" t="s">
        <v>177</v>
      </c>
      <c r="CP11" s="202"/>
      <c r="CQ11" s="203">
        <f t="shared" si="4"/>
        <v>82.5</v>
      </c>
      <c r="CR11" s="204">
        <f t="shared" si="4"/>
        <v>37.5</v>
      </c>
      <c r="CS11" s="204">
        <f t="shared" si="4"/>
        <v>40</v>
      </c>
      <c r="CT11" s="205">
        <f t="shared" si="4"/>
        <v>65</v>
      </c>
      <c r="CU11" s="204">
        <f t="shared" si="4"/>
        <v>75</v>
      </c>
      <c r="CV11" s="204">
        <f t="shared" si="4"/>
        <v>0</v>
      </c>
      <c r="CW11" s="204">
        <f t="shared" si="4"/>
        <v>0</v>
      </c>
      <c r="CX11" s="203">
        <f t="shared" si="4"/>
        <v>0</v>
      </c>
      <c r="CY11" s="204">
        <f t="shared" si="5"/>
        <v>0</v>
      </c>
      <c r="CZ11" s="204">
        <f t="shared" si="6"/>
        <v>0</v>
      </c>
      <c r="DA11" s="204">
        <f t="shared" si="7"/>
        <v>100</v>
      </c>
      <c r="DB11" s="205">
        <f t="shared" si="8"/>
        <v>100</v>
      </c>
      <c r="DC11" s="206">
        <f t="shared" si="9"/>
        <v>400</v>
      </c>
      <c r="DD11" s="27"/>
      <c r="DE11" s="27"/>
      <c r="DF11" s="27"/>
    </row>
    <row r="12" spans="1:110" ht="23.1" customHeight="1" x14ac:dyDescent="0.25">
      <c r="A12" s="230">
        <v>8</v>
      </c>
      <c r="B12" s="271" t="s">
        <v>280</v>
      </c>
      <c r="C12" s="272">
        <v>697890</v>
      </c>
      <c r="D12" s="271"/>
      <c r="E12" s="273" t="s">
        <v>539</v>
      </c>
      <c r="F12" s="274" t="s">
        <v>539</v>
      </c>
      <c r="G12" s="274" t="s">
        <v>539</v>
      </c>
      <c r="H12" s="274" t="s">
        <v>539</v>
      </c>
      <c r="I12" s="274" t="s">
        <v>539</v>
      </c>
      <c r="J12" s="274" t="s">
        <v>539</v>
      </c>
      <c r="K12" s="274" t="s">
        <v>539</v>
      </c>
      <c r="L12" s="274" t="s">
        <v>539</v>
      </c>
      <c r="M12" s="274" t="s">
        <v>539</v>
      </c>
      <c r="N12" s="274" t="s">
        <v>539</v>
      </c>
      <c r="O12" s="274" t="s">
        <v>539</v>
      </c>
      <c r="P12" s="274" t="s">
        <v>539</v>
      </c>
      <c r="Q12" s="274" t="s">
        <v>539</v>
      </c>
      <c r="R12" s="274" t="s">
        <v>539</v>
      </c>
      <c r="S12" s="274" t="s">
        <v>539</v>
      </c>
      <c r="T12" s="274" t="s">
        <v>539</v>
      </c>
      <c r="U12" s="275" t="s">
        <v>538</v>
      </c>
      <c r="V12" s="276" t="s">
        <v>538</v>
      </c>
      <c r="W12" s="276" t="s">
        <v>538</v>
      </c>
      <c r="X12" s="276" t="s">
        <v>538</v>
      </c>
      <c r="Y12" s="276" t="s">
        <v>538</v>
      </c>
      <c r="Z12" s="276" t="s">
        <v>538</v>
      </c>
      <c r="AA12" s="276" t="s">
        <v>538</v>
      </c>
      <c r="AB12" s="276" t="s">
        <v>538</v>
      </c>
      <c r="AC12" s="276" t="s">
        <v>538</v>
      </c>
      <c r="AD12" s="276" t="s">
        <v>538</v>
      </c>
      <c r="AE12" s="276" t="s">
        <v>538</v>
      </c>
      <c r="AF12" s="276" t="s">
        <v>538</v>
      </c>
      <c r="AG12" s="276" t="s">
        <v>538</v>
      </c>
      <c r="AH12" s="276" t="s">
        <v>538</v>
      </c>
      <c r="AI12" s="276" t="s">
        <v>538</v>
      </c>
      <c r="AJ12" s="276" t="s">
        <v>538</v>
      </c>
      <c r="AK12" s="276" t="s">
        <v>538</v>
      </c>
      <c r="AL12" s="276" t="s">
        <v>538</v>
      </c>
      <c r="AM12" s="276" t="s">
        <v>538</v>
      </c>
      <c r="AN12" s="277" t="s">
        <v>537</v>
      </c>
      <c r="AO12" s="277" t="s">
        <v>537</v>
      </c>
      <c r="AP12" s="277" t="s">
        <v>537</v>
      </c>
      <c r="AQ12" s="277" t="s">
        <v>537</v>
      </c>
      <c r="AR12" s="277" t="s">
        <v>537</v>
      </c>
      <c r="AS12" s="277" t="s">
        <v>537</v>
      </c>
      <c r="AT12" s="277" t="s">
        <v>537</v>
      </c>
      <c r="AU12" s="277" t="s">
        <v>537</v>
      </c>
      <c r="AV12" s="278" t="s">
        <v>537</v>
      </c>
      <c r="AW12" s="279" t="s">
        <v>537</v>
      </c>
      <c r="AX12" s="277" t="s">
        <v>537</v>
      </c>
      <c r="AY12" s="277" t="s">
        <v>537</v>
      </c>
      <c r="AZ12" s="277" t="s">
        <v>537</v>
      </c>
      <c r="BA12" s="277" t="s">
        <v>537</v>
      </c>
      <c r="BB12" s="277" t="s">
        <v>537</v>
      </c>
      <c r="BC12" s="280" t="s">
        <v>525</v>
      </c>
      <c r="BD12" s="280" t="s">
        <v>525</v>
      </c>
      <c r="BE12" s="280" t="s">
        <v>525</v>
      </c>
      <c r="BF12" s="280" t="s">
        <v>525</v>
      </c>
      <c r="BG12" s="280" t="s">
        <v>525</v>
      </c>
      <c r="BH12" s="280" t="s">
        <v>525</v>
      </c>
      <c r="BI12" s="280" t="s">
        <v>525</v>
      </c>
      <c r="BJ12" s="280" t="s">
        <v>525</v>
      </c>
      <c r="BK12" s="280" t="s">
        <v>525</v>
      </c>
      <c r="BL12" s="280" t="s">
        <v>525</v>
      </c>
      <c r="BM12" s="280" t="s">
        <v>525</v>
      </c>
      <c r="BN12" s="280" t="s">
        <v>525</v>
      </c>
      <c r="BO12" s="280" t="s">
        <v>525</v>
      </c>
      <c r="BP12" s="280" t="s">
        <v>525</v>
      </c>
      <c r="BQ12" s="280" t="s">
        <v>525</v>
      </c>
      <c r="BR12" s="280" t="s">
        <v>525</v>
      </c>
      <c r="BS12" s="280" t="s">
        <v>525</v>
      </c>
      <c r="BT12" s="280" t="s">
        <v>525</v>
      </c>
      <c r="BU12" s="281" t="s">
        <v>525</v>
      </c>
      <c r="BV12" s="308" t="s">
        <v>39</v>
      </c>
      <c r="BW12" s="283" t="s">
        <v>39</v>
      </c>
      <c r="BX12" s="283" t="s">
        <v>39</v>
      </c>
      <c r="BY12" s="283" t="s">
        <v>39</v>
      </c>
      <c r="BZ12" s="283" t="s">
        <v>39</v>
      </c>
      <c r="CA12" s="283" t="s">
        <v>39</v>
      </c>
      <c r="CB12" s="283" t="s">
        <v>39</v>
      </c>
      <c r="CC12" s="283" t="s">
        <v>39</v>
      </c>
      <c r="CD12" s="283" t="s">
        <v>39</v>
      </c>
      <c r="CE12" s="283" t="s">
        <v>39</v>
      </c>
      <c r="CF12" s="283" t="s">
        <v>39</v>
      </c>
      <c r="CG12" s="283" t="s">
        <v>39</v>
      </c>
      <c r="CH12" s="283" t="s">
        <v>39</v>
      </c>
      <c r="CI12" s="283" t="s">
        <v>39</v>
      </c>
      <c r="CJ12" s="283" t="s">
        <v>39</v>
      </c>
      <c r="CK12" s="283" t="s">
        <v>39</v>
      </c>
      <c r="CL12" s="283" t="s">
        <v>39</v>
      </c>
      <c r="CM12" s="283" t="s">
        <v>39</v>
      </c>
      <c r="CN12" s="283" t="s">
        <v>39</v>
      </c>
      <c r="CO12" s="284" t="s">
        <v>39</v>
      </c>
      <c r="CP12" s="202"/>
      <c r="CQ12" s="203">
        <f t="shared" si="4"/>
        <v>62.5</v>
      </c>
      <c r="CR12" s="204">
        <f t="shared" si="4"/>
        <v>67.5</v>
      </c>
      <c r="CS12" s="204">
        <f t="shared" si="4"/>
        <v>95</v>
      </c>
      <c r="CT12" s="205">
        <f t="shared" si="4"/>
        <v>75</v>
      </c>
      <c r="CU12" s="204">
        <f t="shared" si="4"/>
        <v>0</v>
      </c>
      <c r="CV12" s="204">
        <f t="shared" si="4"/>
        <v>0</v>
      </c>
      <c r="CW12" s="204">
        <f t="shared" si="4"/>
        <v>0</v>
      </c>
      <c r="CX12" s="203">
        <f t="shared" si="4"/>
        <v>0</v>
      </c>
      <c r="CY12" s="204">
        <f t="shared" si="5"/>
        <v>0</v>
      </c>
      <c r="CZ12" s="204">
        <f t="shared" si="6"/>
        <v>0</v>
      </c>
      <c r="DA12" s="204">
        <f t="shared" si="7"/>
        <v>100</v>
      </c>
      <c r="DB12" s="205">
        <f t="shared" si="8"/>
        <v>100</v>
      </c>
      <c r="DC12" s="206">
        <f t="shared" si="9"/>
        <v>400</v>
      </c>
      <c r="DD12" s="27"/>
      <c r="DE12" s="27"/>
      <c r="DF12" s="27"/>
    </row>
    <row r="13" spans="1:110" ht="23.1" customHeight="1" x14ac:dyDescent="0.25">
      <c r="A13" s="230">
        <v>9</v>
      </c>
      <c r="B13" s="271" t="s">
        <v>282</v>
      </c>
      <c r="C13" s="272">
        <v>31891</v>
      </c>
      <c r="D13" s="271"/>
      <c r="E13" s="273" t="s">
        <v>539</v>
      </c>
      <c r="F13" s="274" t="s">
        <v>539</v>
      </c>
      <c r="G13" s="274" t="s">
        <v>539</v>
      </c>
      <c r="H13" s="274" t="s">
        <v>539</v>
      </c>
      <c r="I13" s="274" t="s">
        <v>539</v>
      </c>
      <c r="J13" s="274" t="s">
        <v>539</v>
      </c>
      <c r="K13" s="274" t="s">
        <v>539</v>
      </c>
      <c r="L13" s="274" t="s">
        <v>539</v>
      </c>
      <c r="M13" s="274" t="s">
        <v>539</v>
      </c>
      <c r="N13" s="274" t="s">
        <v>539</v>
      </c>
      <c r="O13" s="274" t="s">
        <v>539</v>
      </c>
      <c r="P13" s="274" t="s">
        <v>539</v>
      </c>
      <c r="Q13" s="274" t="s">
        <v>539</v>
      </c>
      <c r="R13" s="274" t="s">
        <v>539</v>
      </c>
      <c r="S13" s="274" t="s">
        <v>539</v>
      </c>
      <c r="T13" s="274" t="s">
        <v>539</v>
      </c>
      <c r="U13" s="273" t="s">
        <v>539</v>
      </c>
      <c r="V13" s="274" t="s">
        <v>539</v>
      </c>
      <c r="W13" s="274" t="s">
        <v>539</v>
      </c>
      <c r="X13" s="274" t="s">
        <v>539</v>
      </c>
      <c r="Y13" s="274" t="s">
        <v>539</v>
      </c>
      <c r="Z13" s="274" t="s">
        <v>539</v>
      </c>
      <c r="AA13" s="274" t="s">
        <v>539</v>
      </c>
      <c r="AB13" s="274" t="s">
        <v>539</v>
      </c>
      <c r="AC13" s="274" t="s">
        <v>539</v>
      </c>
      <c r="AD13" s="274" t="s">
        <v>539</v>
      </c>
      <c r="AE13" s="274" t="s">
        <v>539</v>
      </c>
      <c r="AF13" s="274" t="s">
        <v>539</v>
      </c>
      <c r="AG13" s="274" t="s">
        <v>539</v>
      </c>
      <c r="AH13" s="274" t="s">
        <v>539</v>
      </c>
      <c r="AI13" s="274" t="s">
        <v>539</v>
      </c>
      <c r="AJ13" s="274" t="s">
        <v>539</v>
      </c>
      <c r="AK13" s="274" t="s">
        <v>539</v>
      </c>
      <c r="AL13" s="274" t="s">
        <v>539</v>
      </c>
      <c r="AM13" s="285" t="s">
        <v>538</v>
      </c>
      <c r="AN13" s="277" t="s">
        <v>537</v>
      </c>
      <c r="AO13" s="277" t="s">
        <v>537</v>
      </c>
      <c r="AP13" s="277" t="s">
        <v>537</v>
      </c>
      <c r="AQ13" s="277" t="s">
        <v>537</v>
      </c>
      <c r="AR13" s="277" t="s">
        <v>537</v>
      </c>
      <c r="AS13" s="277" t="s">
        <v>537</v>
      </c>
      <c r="AT13" s="277" t="s">
        <v>537</v>
      </c>
      <c r="AU13" s="277" t="s">
        <v>537</v>
      </c>
      <c r="AV13" s="278" t="s">
        <v>537</v>
      </c>
      <c r="AW13" s="279" t="s">
        <v>537</v>
      </c>
      <c r="AX13" s="277" t="s">
        <v>537</v>
      </c>
      <c r="AY13" s="277" t="s">
        <v>537</v>
      </c>
      <c r="AZ13" s="277" t="s">
        <v>537</v>
      </c>
      <c r="BA13" s="277" t="s">
        <v>537</v>
      </c>
      <c r="BB13" s="277" t="s">
        <v>537</v>
      </c>
      <c r="BC13" s="277" t="s">
        <v>537</v>
      </c>
      <c r="BD13" s="277" t="s">
        <v>537</v>
      </c>
      <c r="BE13" s="277" t="s">
        <v>537</v>
      </c>
      <c r="BF13" s="277" t="s">
        <v>537</v>
      </c>
      <c r="BG13" s="280" t="s">
        <v>525</v>
      </c>
      <c r="BH13" s="280" t="s">
        <v>525</v>
      </c>
      <c r="BI13" s="280" t="s">
        <v>525</v>
      </c>
      <c r="BJ13" s="280" t="s">
        <v>525</v>
      </c>
      <c r="BK13" s="280" t="s">
        <v>525</v>
      </c>
      <c r="BL13" s="280" t="s">
        <v>525</v>
      </c>
      <c r="BM13" s="280" t="s">
        <v>525</v>
      </c>
      <c r="BN13" s="280" t="s">
        <v>525</v>
      </c>
      <c r="BO13" s="285" t="s">
        <v>538</v>
      </c>
      <c r="BP13" s="285" t="s">
        <v>538</v>
      </c>
      <c r="BQ13" s="285" t="s">
        <v>538</v>
      </c>
      <c r="BR13" s="285" t="s">
        <v>538</v>
      </c>
      <c r="BS13" s="285" t="s">
        <v>538</v>
      </c>
      <c r="BT13" s="285" t="s">
        <v>538</v>
      </c>
      <c r="BU13" s="286" t="s">
        <v>538</v>
      </c>
      <c r="BV13" s="309" t="s">
        <v>159</v>
      </c>
      <c r="BW13" s="288" t="s">
        <v>159</v>
      </c>
      <c r="BX13" s="288" t="s">
        <v>159</v>
      </c>
      <c r="BY13" s="288" t="s">
        <v>159</v>
      </c>
      <c r="BZ13" s="288" t="s">
        <v>159</v>
      </c>
      <c r="CA13" s="288" t="s">
        <v>159</v>
      </c>
      <c r="CB13" s="288" t="s">
        <v>159</v>
      </c>
      <c r="CC13" s="288" t="s">
        <v>159</v>
      </c>
      <c r="CD13" s="288" t="s">
        <v>159</v>
      </c>
      <c r="CE13" s="288" t="s">
        <v>159</v>
      </c>
      <c r="CF13" s="310" t="s">
        <v>177</v>
      </c>
      <c r="CG13" s="310" t="s">
        <v>177</v>
      </c>
      <c r="CH13" s="310" t="s">
        <v>177</v>
      </c>
      <c r="CI13" s="310" t="s">
        <v>177</v>
      </c>
      <c r="CJ13" s="310" t="s">
        <v>177</v>
      </c>
      <c r="CK13" s="310" t="s">
        <v>177</v>
      </c>
      <c r="CL13" s="310" t="s">
        <v>177</v>
      </c>
      <c r="CM13" s="310" t="s">
        <v>177</v>
      </c>
      <c r="CN13" s="310" t="s">
        <v>177</v>
      </c>
      <c r="CO13" s="311" t="s">
        <v>177</v>
      </c>
      <c r="CP13" s="202"/>
      <c r="CQ13" s="203">
        <f t="shared" si="4"/>
        <v>82.5</v>
      </c>
      <c r="CR13" s="204">
        <f t="shared" si="4"/>
        <v>37.5</v>
      </c>
      <c r="CS13" s="204">
        <f t="shared" si="4"/>
        <v>40</v>
      </c>
      <c r="CT13" s="205">
        <f t="shared" si="4"/>
        <v>140</v>
      </c>
      <c r="CU13" s="204">
        <f t="shared" si="4"/>
        <v>0</v>
      </c>
      <c r="CV13" s="204">
        <f t="shared" si="4"/>
        <v>0</v>
      </c>
      <c r="CW13" s="204">
        <f t="shared" si="4"/>
        <v>0</v>
      </c>
      <c r="CX13" s="203">
        <f t="shared" si="4"/>
        <v>0</v>
      </c>
      <c r="CY13" s="204">
        <f t="shared" si="5"/>
        <v>0</v>
      </c>
      <c r="CZ13" s="204">
        <f t="shared" si="6"/>
        <v>0</v>
      </c>
      <c r="DA13" s="204">
        <f t="shared" si="7"/>
        <v>100</v>
      </c>
      <c r="DB13" s="205">
        <f t="shared" si="8"/>
        <v>100</v>
      </c>
      <c r="DC13" s="206">
        <f t="shared" si="9"/>
        <v>400</v>
      </c>
      <c r="DD13" s="27"/>
      <c r="DE13" s="27"/>
      <c r="DF13" s="27"/>
    </row>
    <row r="14" spans="1:110" ht="23.1" customHeight="1" thickBot="1" x14ac:dyDescent="0.3">
      <c r="A14" s="232">
        <v>10</v>
      </c>
      <c r="B14" s="312" t="s">
        <v>284</v>
      </c>
      <c r="C14" s="313">
        <v>532579</v>
      </c>
      <c r="D14" s="312"/>
      <c r="E14" s="314" t="s">
        <v>539</v>
      </c>
      <c r="F14" s="315" t="s">
        <v>539</v>
      </c>
      <c r="G14" s="315" t="s">
        <v>539</v>
      </c>
      <c r="H14" s="315" t="s">
        <v>539</v>
      </c>
      <c r="I14" s="315" t="s">
        <v>539</v>
      </c>
      <c r="J14" s="315" t="s">
        <v>539</v>
      </c>
      <c r="K14" s="315" t="s">
        <v>539</v>
      </c>
      <c r="L14" s="315" t="s">
        <v>539</v>
      </c>
      <c r="M14" s="315" t="s">
        <v>539</v>
      </c>
      <c r="N14" s="315" t="s">
        <v>539</v>
      </c>
      <c r="O14" s="315" t="s">
        <v>539</v>
      </c>
      <c r="P14" s="315" t="s">
        <v>539</v>
      </c>
      <c r="Q14" s="315" t="s">
        <v>539</v>
      </c>
      <c r="R14" s="315" t="s">
        <v>539</v>
      </c>
      <c r="S14" s="315" t="s">
        <v>539</v>
      </c>
      <c r="T14" s="315" t="s">
        <v>539</v>
      </c>
      <c r="U14" s="314" t="s">
        <v>539</v>
      </c>
      <c r="V14" s="315" t="s">
        <v>539</v>
      </c>
      <c r="W14" s="315" t="s">
        <v>539</v>
      </c>
      <c r="X14" s="315" t="s">
        <v>539</v>
      </c>
      <c r="Y14" s="315" t="s">
        <v>539</v>
      </c>
      <c r="Z14" s="315" t="s">
        <v>539</v>
      </c>
      <c r="AA14" s="315" t="s">
        <v>539</v>
      </c>
      <c r="AB14" s="315" t="s">
        <v>539</v>
      </c>
      <c r="AC14" s="315" t="s">
        <v>539</v>
      </c>
      <c r="AD14" s="315" t="s">
        <v>539</v>
      </c>
      <c r="AE14" s="315" t="s">
        <v>539</v>
      </c>
      <c r="AF14" s="315" t="s">
        <v>539</v>
      </c>
      <c r="AG14" s="315" t="s">
        <v>539</v>
      </c>
      <c r="AH14" s="315" t="s">
        <v>539</v>
      </c>
      <c r="AI14" s="315" t="s">
        <v>539</v>
      </c>
      <c r="AJ14" s="315" t="s">
        <v>539</v>
      </c>
      <c r="AK14" s="315" t="s">
        <v>539</v>
      </c>
      <c r="AL14" s="315" t="s">
        <v>539</v>
      </c>
      <c r="AM14" s="316" t="s">
        <v>538</v>
      </c>
      <c r="AN14" s="317" t="s">
        <v>537</v>
      </c>
      <c r="AO14" s="317" t="s">
        <v>537</v>
      </c>
      <c r="AP14" s="317" t="s">
        <v>537</v>
      </c>
      <c r="AQ14" s="317" t="s">
        <v>537</v>
      </c>
      <c r="AR14" s="317" t="s">
        <v>537</v>
      </c>
      <c r="AS14" s="317" t="s">
        <v>537</v>
      </c>
      <c r="AT14" s="317" t="s">
        <v>537</v>
      </c>
      <c r="AU14" s="317" t="s">
        <v>537</v>
      </c>
      <c r="AV14" s="318" t="s">
        <v>537</v>
      </c>
      <c r="AW14" s="319" t="s">
        <v>537</v>
      </c>
      <c r="AX14" s="317" t="s">
        <v>537</v>
      </c>
      <c r="AY14" s="317" t="s">
        <v>537</v>
      </c>
      <c r="AZ14" s="317" t="s">
        <v>537</v>
      </c>
      <c r="BA14" s="317" t="s">
        <v>537</v>
      </c>
      <c r="BB14" s="317" t="s">
        <v>537</v>
      </c>
      <c r="BC14" s="317" t="s">
        <v>537</v>
      </c>
      <c r="BD14" s="317" t="s">
        <v>537</v>
      </c>
      <c r="BE14" s="317" t="s">
        <v>537</v>
      </c>
      <c r="BF14" s="317" t="s">
        <v>537</v>
      </c>
      <c r="BG14" s="320" t="s">
        <v>525</v>
      </c>
      <c r="BH14" s="320" t="s">
        <v>525</v>
      </c>
      <c r="BI14" s="320" t="s">
        <v>525</v>
      </c>
      <c r="BJ14" s="320" t="s">
        <v>525</v>
      </c>
      <c r="BK14" s="320" t="s">
        <v>525</v>
      </c>
      <c r="BL14" s="320" t="s">
        <v>525</v>
      </c>
      <c r="BM14" s="320" t="s">
        <v>525</v>
      </c>
      <c r="BN14" s="320" t="s">
        <v>525</v>
      </c>
      <c r="BO14" s="316" t="s">
        <v>538</v>
      </c>
      <c r="BP14" s="316" t="s">
        <v>538</v>
      </c>
      <c r="BQ14" s="316" t="s">
        <v>538</v>
      </c>
      <c r="BR14" s="316" t="s">
        <v>538</v>
      </c>
      <c r="BS14" s="316" t="s">
        <v>538</v>
      </c>
      <c r="BT14" s="316" t="s">
        <v>538</v>
      </c>
      <c r="BU14" s="321" t="s">
        <v>538</v>
      </c>
      <c r="BV14" s="322" t="s">
        <v>159</v>
      </c>
      <c r="BW14" s="323" t="s">
        <v>159</v>
      </c>
      <c r="BX14" s="323" t="s">
        <v>159</v>
      </c>
      <c r="BY14" s="323" t="s">
        <v>159</v>
      </c>
      <c r="BZ14" s="323" t="s">
        <v>159</v>
      </c>
      <c r="CA14" s="323" t="s">
        <v>159</v>
      </c>
      <c r="CB14" s="323" t="s">
        <v>159</v>
      </c>
      <c r="CC14" s="323" t="s">
        <v>159</v>
      </c>
      <c r="CD14" s="323" t="s">
        <v>159</v>
      </c>
      <c r="CE14" s="323" t="s">
        <v>159</v>
      </c>
      <c r="CF14" s="324" t="s">
        <v>177</v>
      </c>
      <c r="CG14" s="324" t="s">
        <v>177</v>
      </c>
      <c r="CH14" s="324" t="s">
        <v>177</v>
      </c>
      <c r="CI14" s="324" t="s">
        <v>177</v>
      </c>
      <c r="CJ14" s="324" t="s">
        <v>177</v>
      </c>
      <c r="CK14" s="324" t="s">
        <v>177</v>
      </c>
      <c r="CL14" s="324" t="s">
        <v>177</v>
      </c>
      <c r="CM14" s="324" t="s">
        <v>177</v>
      </c>
      <c r="CN14" s="324" t="s">
        <v>177</v>
      </c>
      <c r="CO14" s="325" t="s">
        <v>177</v>
      </c>
      <c r="CP14" s="218"/>
      <c r="CQ14" s="219">
        <f t="shared" si="4"/>
        <v>82.5</v>
      </c>
      <c r="CR14" s="220">
        <f t="shared" si="4"/>
        <v>37.5</v>
      </c>
      <c r="CS14" s="220">
        <f t="shared" si="4"/>
        <v>40</v>
      </c>
      <c r="CT14" s="221">
        <f t="shared" si="4"/>
        <v>140</v>
      </c>
      <c r="CU14" s="220">
        <f t="shared" si="4"/>
        <v>0</v>
      </c>
      <c r="CV14" s="220">
        <f t="shared" si="4"/>
        <v>0</v>
      </c>
      <c r="CW14" s="220">
        <f t="shared" si="4"/>
        <v>0</v>
      </c>
      <c r="CX14" s="219">
        <f t="shared" si="4"/>
        <v>0</v>
      </c>
      <c r="CY14" s="220">
        <f t="shared" si="5"/>
        <v>0</v>
      </c>
      <c r="CZ14" s="220">
        <f t="shared" si="6"/>
        <v>0</v>
      </c>
      <c r="DA14" s="220">
        <f t="shared" si="7"/>
        <v>100</v>
      </c>
      <c r="DB14" s="221">
        <f t="shared" si="8"/>
        <v>100</v>
      </c>
      <c r="DC14" s="222">
        <f t="shared" si="9"/>
        <v>400</v>
      </c>
      <c r="DD14" s="27"/>
      <c r="DE14" s="27"/>
      <c r="DF14" s="27"/>
    </row>
    <row r="15" spans="1:110" ht="23.1" customHeight="1" x14ac:dyDescent="0.25">
      <c r="A15" s="229">
        <v>11</v>
      </c>
      <c r="B15" s="257" t="s">
        <v>286</v>
      </c>
      <c r="C15" s="258">
        <v>506250</v>
      </c>
      <c r="D15" s="257"/>
      <c r="E15" s="259" t="s">
        <v>540</v>
      </c>
      <c r="F15" s="260" t="s">
        <v>540</v>
      </c>
      <c r="G15" s="260" t="s">
        <v>540</v>
      </c>
      <c r="H15" s="260" t="s">
        <v>540</v>
      </c>
      <c r="I15" s="260" t="s">
        <v>540</v>
      </c>
      <c r="J15" s="260" t="s">
        <v>540</v>
      </c>
      <c r="K15" s="260" t="s">
        <v>540</v>
      </c>
      <c r="L15" s="260" t="s">
        <v>540</v>
      </c>
      <c r="M15" s="260" t="s">
        <v>540</v>
      </c>
      <c r="N15" s="260" t="s">
        <v>540</v>
      </c>
      <c r="O15" s="260" t="s">
        <v>540</v>
      </c>
      <c r="P15" s="260" t="s">
        <v>540</v>
      </c>
      <c r="Q15" s="260" t="s">
        <v>540</v>
      </c>
      <c r="R15" s="260" t="s">
        <v>540</v>
      </c>
      <c r="S15" s="260" t="s">
        <v>540</v>
      </c>
      <c r="T15" s="260" t="s">
        <v>540</v>
      </c>
      <c r="U15" s="261" t="s">
        <v>538</v>
      </c>
      <c r="V15" s="262" t="s">
        <v>538</v>
      </c>
      <c r="W15" s="262" t="s">
        <v>538</v>
      </c>
      <c r="X15" s="262" t="s">
        <v>538</v>
      </c>
      <c r="Y15" s="262" t="s">
        <v>538</v>
      </c>
      <c r="Z15" s="262" t="s">
        <v>538</v>
      </c>
      <c r="AA15" s="262" t="s">
        <v>538</v>
      </c>
      <c r="AB15" s="262" t="s">
        <v>538</v>
      </c>
      <c r="AC15" s="262" t="s">
        <v>538</v>
      </c>
      <c r="AD15" s="262" t="s">
        <v>538</v>
      </c>
      <c r="AE15" s="262" t="s">
        <v>538</v>
      </c>
      <c r="AF15" s="262" t="s">
        <v>538</v>
      </c>
      <c r="AG15" s="262" t="s">
        <v>538</v>
      </c>
      <c r="AH15" s="262" t="s">
        <v>538</v>
      </c>
      <c r="AI15" s="262" t="s">
        <v>538</v>
      </c>
      <c r="AJ15" s="262" t="s">
        <v>538</v>
      </c>
      <c r="AK15" s="262" t="s">
        <v>538</v>
      </c>
      <c r="AL15" s="262" t="s">
        <v>538</v>
      </c>
      <c r="AM15" s="262" t="s">
        <v>538</v>
      </c>
      <c r="AN15" s="263" t="s">
        <v>537</v>
      </c>
      <c r="AO15" s="263" t="s">
        <v>537</v>
      </c>
      <c r="AP15" s="263" t="s">
        <v>537</v>
      </c>
      <c r="AQ15" s="263" t="s">
        <v>537</v>
      </c>
      <c r="AR15" s="263" t="s">
        <v>537</v>
      </c>
      <c r="AS15" s="263" t="s">
        <v>537</v>
      </c>
      <c r="AT15" s="263" t="s">
        <v>537</v>
      </c>
      <c r="AU15" s="263" t="s">
        <v>537</v>
      </c>
      <c r="AV15" s="264" t="s">
        <v>537</v>
      </c>
      <c r="AW15" s="265" t="s">
        <v>537</v>
      </c>
      <c r="AX15" s="263" t="s">
        <v>537</v>
      </c>
      <c r="AY15" s="263" t="s">
        <v>537</v>
      </c>
      <c r="AZ15" s="263" t="s">
        <v>537</v>
      </c>
      <c r="BA15" s="263" t="s">
        <v>537</v>
      </c>
      <c r="BB15" s="263" t="s">
        <v>537</v>
      </c>
      <c r="BC15" s="266" t="s">
        <v>525</v>
      </c>
      <c r="BD15" s="266" t="s">
        <v>525</v>
      </c>
      <c r="BE15" s="266" t="s">
        <v>525</v>
      </c>
      <c r="BF15" s="266" t="s">
        <v>525</v>
      </c>
      <c r="BG15" s="266" t="s">
        <v>525</v>
      </c>
      <c r="BH15" s="266" t="s">
        <v>525</v>
      </c>
      <c r="BI15" s="266" t="s">
        <v>525</v>
      </c>
      <c r="BJ15" s="266" t="s">
        <v>525</v>
      </c>
      <c r="BK15" s="266" t="s">
        <v>525</v>
      </c>
      <c r="BL15" s="266" t="s">
        <v>525</v>
      </c>
      <c r="BM15" s="266" t="s">
        <v>525</v>
      </c>
      <c r="BN15" s="266" t="s">
        <v>525</v>
      </c>
      <c r="BO15" s="266" t="s">
        <v>525</v>
      </c>
      <c r="BP15" s="266" t="s">
        <v>525</v>
      </c>
      <c r="BQ15" s="266" t="s">
        <v>525</v>
      </c>
      <c r="BR15" s="266" t="s">
        <v>525</v>
      </c>
      <c r="BS15" s="266" t="s">
        <v>525</v>
      </c>
      <c r="BT15" s="266" t="s">
        <v>525</v>
      </c>
      <c r="BU15" s="267" t="s">
        <v>525</v>
      </c>
      <c r="BV15" s="326" t="s">
        <v>42</v>
      </c>
      <c r="BW15" s="269" t="s">
        <v>42</v>
      </c>
      <c r="BX15" s="269" t="s">
        <v>42</v>
      </c>
      <c r="BY15" s="269" t="s">
        <v>42</v>
      </c>
      <c r="BZ15" s="269" t="s">
        <v>42</v>
      </c>
      <c r="CA15" s="269" t="s">
        <v>42</v>
      </c>
      <c r="CB15" s="269" t="s">
        <v>42</v>
      </c>
      <c r="CC15" s="269" t="s">
        <v>42</v>
      </c>
      <c r="CD15" s="269" t="s">
        <v>42</v>
      </c>
      <c r="CE15" s="269" t="s">
        <v>42</v>
      </c>
      <c r="CF15" s="269" t="s">
        <v>42</v>
      </c>
      <c r="CG15" s="269" t="s">
        <v>42</v>
      </c>
      <c r="CH15" s="269" t="s">
        <v>42</v>
      </c>
      <c r="CI15" s="269" t="s">
        <v>42</v>
      </c>
      <c r="CJ15" s="269" t="s">
        <v>42</v>
      </c>
      <c r="CK15" s="269" t="s">
        <v>42</v>
      </c>
      <c r="CL15" s="269" t="s">
        <v>42</v>
      </c>
      <c r="CM15" s="269" t="s">
        <v>42</v>
      </c>
      <c r="CN15" s="269" t="s">
        <v>42</v>
      </c>
      <c r="CO15" s="270" t="s">
        <v>42</v>
      </c>
      <c r="CP15" s="197"/>
      <c r="CQ15" s="198">
        <f t="shared" ref="CQ15:CX24" si="10">SUMIFS($E$4:$CO$4,$E15:$CO15,CQ$4)</f>
        <v>62.5</v>
      </c>
      <c r="CR15" s="199">
        <f t="shared" si="10"/>
        <v>67.5</v>
      </c>
      <c r="CS15" s="199">
        <f t="shared" si="10"/>
        <v>95</v>
      </c>
      <c r="CT15" s="200">
        <f t="shared" si="10"/>
        <v>0</v>
      </c>
      <c r="CU15" s="199">
        <f t="shared" si="10"/>
        <v>75</v>
      </c>
      <c r="CV15" s="199">
        <f t="shared" si="10"/>
        <v>0</v>
      </c>
      <c r="CW15" s="199">
        <f t="shared" si="10"/>
        <v>0</v>
      </c>
      <c r="CX15" s="198">
        <f t="shared" si="10"/>
        <v>0</v>
      </c>
      <c r="CY15" s="199">
        <f t="shared" si="5"/>
        <v>0</v>
      </c>
      <c r="CZ15" s="199">
        <f t="shared" si="6"/>
        <v>0</v>
      </c>
      <c r="DA15" s="199">
        <f t="shared" si="7"/>
        <v>100</v>
      </c>
      <c r="DB15" s="200">
        <f t="shared" si="8"/>
        <v>100</v>
      </c>
      <c r="DC15" s="201">
        <f t="shared" si="9"/>
        <v>400</v>
      </c>
      <c r="DD15" s="27"/>
      <c r="DE15" s="27"/>
      <c r="DF15" s="27"/>
    </row>
    <row r="16" spans="1:110" ht="23.1" customHeight="1" x14ac:dyDescent="0.25">
      <c r="A16" s="230">
        <v>12</v>
      </c>
      <c r="B16" s="271" t="s">
        <v>288</v>
      </c>
      <c r="C16" s="272">
        <v>12272</v>
      </c>
      <c r="D16" s="271"/>
      <c r="E16" s="306" t="s">
        <v>540</v>
      </c>
      <c r="F16" s="307" t="s">
        <v>540</v>
      </c>
      <c r="G16" s="307" t="s">
        <v>540</v>
      </c>
      <c r="H16" s="307" t="s">
        <v>540</v>
      </c>
      <c r="I16" s="307" t="s">
        <v>540</v>
      </c>
      <c r="J16" s="307" t="s">
        <v>540</v>
      </c>
      <c r="K16" s="307" t="s">
        <v>540</v>
      </c>
      <c r="L16" s="307" t="s">
        <v>540</v>
      </c>
      <c r="M16" s="307" t="s">
        <v>540</v>
      </c>
      <c r="N16" s="307" t="s">
        <v>540</v>
      </c>
      <c r="O16" s="307" t="s">
        <v>540</v>
      </c>
      <c r="P16" s="307" t="s">
        <v>540</v>
      </c>
      <c r="Q16" s="307" t="s">
        <v>540</v>
      </c>
      <c r="R16" s="307" t="s">
        <v>540</v>
      </c>
      <c r="S16" s="307" t="s">
        <v>540</v>
      </c>
      <c r="T16" s="307" t="s">
        <v>540</v>
      </c>
      <c r="U16" s="273" t="s">
        <v>539</v>
      </c>
      <c r="V16" s="274" t="s">
        <v>539</v>
      </c>
      <c r="W16" s="274" t="s">
        <v>539</v>
      </c>
      <c r="X16" s="274" t="s">
        <v>539</v>
      </c>
      <c r="Y16" s="274" t="s">
        <v>539</v>
      </c>
      <c r="Z16" s="274" t="s">
        <v>539</v>
      </c>
      <c r="AA16" s="274" t="s">
        <v>539</v>
      </c>
      <c r="AB16" s="274" t="s">
        <v>539</v>
      </c>
      <c r="AC16" s="274" t="s">
        <v>539</v>
      </c>
      <c r="AD16" s="274" t="s">
        <v>539</v>
      </c>
      <c r="AE16" s="274" t="s">
        <v>539</v>
      </c>
      <c r="AF16" s="274" t="s">
        <v>539</v>
      </c>
      <c r="AG16" s="274" t="s">
        <v>539</v>
      </c>
      <c r="AH16" s="274" t="s">
        <v>539</v>
      </c>
      <c r="AI16" s="274" t="s">
        <v>539</v>
      </c>
      <c r="AJ16" s="274" t="s">
        <v>539</v>
      </c>
      <c r="AK16" s="274" t="s">
        <v>539</v>
      </c>
      <c r="AL16" s="274" t="s">
        <v>539</v>
      </c>
      <c r="AM16" s="285" t="s">
        <v>538</v>
      </c>
      <c r="AN16" s="277" t="s">
        <v>537</v>
      </c>
      <c r="AO16" s="277" t="s">
        <v>537</v>
      </c>
      <c r="AP16" s="277" t="s">
        <v>537</v>
      </c>
      <c r="AQ16" s="277" t="s">
        <v>537</v>
      </c>
      <c r="AR16" s="277" t="s">
        <v>537</v>
      </c>
      <c r="AS16" s="277" t="s">
        <v>537</v>
      </c>
      <c r="AT16" s="277" t="s">
        <v>537</v>
      </c>
      <c r="AU16" s="277" t="s">
        <v>537</v>
      </c>
      <c r="AV16" s="278" t="s">
        <v>537</v>
      </c>
      <c r="AW16" s="279" t="s">
        <v>537</v>
      </c>
      <c r="AX16" s="277" t="s">
        <v>537</v>
      </c>
      <c r="AY16" s="277" t="s">
        <v>537</v>
      </c>
      <c r="AZ16" s="277" t="s">
        <v>537</v>
      </c>
      <c r="BA16" s="277" t="s">
        <v>537</v>
      </c>
      <c r="BB16" s="277" t="s">
        <v>537</v>
      </c>
      <c r="BC16" s="277" t="s">
        <v>537</v>
      </c>
      <c r="BD16" s="277" t="s">
        <v>537</v>
      </c>
      <c r="BE16" s="277" t="s">
        <v>537</v>
      </c>
      <c r="BF16" s="277" t="s">
        <v>537</v>
      </c>
      <c r="BG16" s="277" t="s">
        <v>537</v>
      </c>
      <c r="BH16" s="277" t="s">
        <v>537</v>
      </c>
      <c r="BI16" s="277" t="s">
        <v>537</v>
      </c>
      <c r="BJ16" s="280" t="s">
        <v>525</v>
      </c>
      <c r="BK16" s="280" t="s">
        <v>525</v>
      </c>
      <c r="BL16" s="280" t="s">
        <v>525</v>
      </c>
      <c r="BM16" s="280" t="s">
        <v>525</v>
      </c>
      <c r="BN16" s="280" t="s">
        <v>525</v>
      </c>
      <c r="BO16" s="280" t="s">
        <v>525</v>
      </c>
      <c r="BP16" s="285" t="s">
        <v>538</v>
      </c>
      <c r="BQ16" s="285" t="s">
        <v>538</v>
      </c>
      <c r="BR16" s="285" t="s">
        <v>538</v>
      </c>
      <c r="BS16" s="285" t="s">
        <v>538</v>
      </c>
      <c r="BT16" s="285" t="s">
        <v>538</v>
      </c>
      <c r="BU16" s="286" t="s">
        <v>538</v>
      </c>
      <c r="BV16" s="309" t="s">
        <v>162</v>
      </c>
      <c r="BW16" s="289" t="s">
        <v>162</v>
      </c>
      <c r="BX16" s="289" t="s">
        <v>162</v>
      </c>
      <c r="BY16" s="289" t="s">
        <v>162</v>
      </c>
      <c r="BZ16" s="289" t="s">
        <v>162</v>
      </c>
      <c r="CA16" s="289" t="s">
        <v>162</v>
      </c>
      <c r="CB16" s="289" t="s">
        <v>162</v>
      </c>
      <c r="CC16" s="289" t="s">
        <v>162</v>
      </c>
      <c r="CD16" s="289" t="s">
        <v>162</v>
      </c>
      <c r="CE16" s="289" t="s">
        <v>162</v>
      </c>
      <c r="CF16" s="290" t="s">
        <v>181</v>
      </c>
      <c r="CG16" s="290" t="s">
        <v>181</v>
      </c>
      <c r="CH16" s="290" t="s">
        <v>181</v>
      </c>
      <c r="CI16" s="290" t="s">
        <v>181</v>
      </c>
      <c r="CJ16" s="290" t="s">
        <v>181</v>
      </c>
      <c r="CK16" s="290" t="s">
        <v>181</v>
      </c>
      <c r="CL16" s="290" t="s">
        <v>181</v>
      </c>
      <c r="CM16" s="290" t="s">
        <v>181</v>
      </c>
      <c r="CN16" s="290" t="s">
        <v>181</v>
      </c>
      <c r="CO16" s="291" t="s">
        <v>181</v>
      </c>
      <c r="CP16" s="202"/>
      <c r="CQ16" s="203">
        <f t="shared" si="10"/>
        <v>97.5</v>
      </c>
      <c r="CR16" s="204">
        <f t="shared" si="10"/>
        <v>32.5</v>
      </c>
      <c r="CS16" s="204">
        <f t="shared" si="10"/>
        <v>30</v>
      </c>
      <c r="CT16" s="205">
        <f t="shared" si="10"/>
        <v>65</v>
      </c>
      <c r="CU16" s="204">
        <f t="shared" si="10"/>
        <v>75</v>
      </c>
      <c r="CV16" s="204">
        <f t="shared" si="10"/>
        <v>0</v>
      </c>
      <c r="CW16" s="204">
        <f t="shared" si="10"/>
        <v>0</v>
      </c>
      <c r="CX16" s="203">
        <f t="shared" si="10"/>
        <v>0</v>
      </c>
      <c r="CY16" s="204">
        <f t="shared" si="5"/>
        <v>0</v>
      </c>
      <c r="CZ16" s="204">
        <f t="shared" si="6"/>
        <v>0</v>
      </c>
      <c r="DA16" s="204">
        <f t="shared" si="7"/>
        <v>100</v>
      </c>
      <c r="DB16" s="205">
        <f t="shared" si="8"/>
        <v>100</v>
      </c>
      <c r="DC16" s="206">
        <f t="shared" si="9"/>
        <v>400</v>
      </c>
      <c r="DD16" s="27"/>
      <c r="DE16" s="27"/>
      <c r="DF16" s="27"/>
    </row>
    <row r="17" spans="1:110" ht="23.1" customHeight="1" x14ac:dyDescent="0.25">
      <c r="A17" s="230">
        <v>13</v>
      </c>
      <c r="B17" s="271" t="s">
        <v>291</v>
      </c>
      <c r="C17" s="272">
        <v>560</v>
      </c>
      <c r="D17" s="271"/>
      <c r="E17" s="306" t="s">
        <v>540</v>
      </c>
      <c r="F17" s="307" t="s">
        <v>540</v>
      </c>
      <c r="G17" s="307" t="s">
        <v>540</v>
      </c>
      <c r="H17" s="307" t="s">
        <v>540</v>
      </c>
      <c r="I17" s="307" t="s">
        <v>540</v>
      </c>
      <c r="J17" s="307" t="s">
        <v>540</v>
      </c>
      <c r="K17" s="307" t="s">
        <v>540</v>
      </c>
      <c r="L17" s="307" t="s">
        <v>540</v>
      </c>
      <c r="M17" s="307" t="s">
        <v>540</v>
      </c>
      <c r="N17" s="307" t="s">
        <v>540</v>
      </c>
      <c r="O17" s="307" t="s">
        <v>540</v>
      </c>
      <c r="P17" s="307" t="s">
        <v>540</v>
      </c>
      <c r="Q17" s="307" t="s">
        <v>540</v>
      </c>
      <c r="R17" s="307" t="s">
        <v>540</v>
      </c>
      <c r="S17" s="307" t="s">
        <v>540</v>
      </c>
      <c r="T17" s="307" t="s">
        <v>540</v>
      </c>
      <c r="U17" s="273" t="s">
        <v>539</v>
      </c>
      <c r="V17" s="274" t="s">
        <v>539</v>
      </c>
      <c r="W17" s="274" t="s">
        <v>539</v>
      </c>
      <c r="X17" s="274" t="s">
        <v>539</v>
      </c>
      <c r="Y17" s="274" t="s">
        <v>539</v>
      </c>
      <c r="Z17" s="274" t="s">
        <v>539</v>
      </c>
      <c r="AA17" s="274" t="s">
        <v>539</v>
      </c>
      <c r="AB17" s="274" t="s">
        <v>539</v>
      </c>
      <c r="AC17" s="274" t="s">
        <v>539</v>
      </c>
      <c r="AD17" s="274" t="s">
        <v>539</v>
      </c>
      <c r="AE17" s="274" t="s">
        <v>539</v>
      </c>
      <c r="AF17" s="274" t="s">
        <v>539</v>
      </c>
      <c r="AG17" s="274" t="s">
        <v>539</v>
      </c>
      <c r="AH17" s="274" t="s">
        <v>539</v>
      </c>
      <c r="AI17" s="274" t="s">
        <v>539</v>
      </c>
      <c r="AJ17" s="274" t="s">
        <v>539</v>
      </c>
      <c r="AK17" s="274" t="s">
        <v>539</v>
      </c>
      <c r="AL17" s="274" t="s">
        <v>539</v>
      </c>
      <c r="AM17" s="285" t="s">
        <v>538</v>
      </c>
      <c r="AN17" s="277" t="s">
        <v>537</v>
      </c>
      <c r="AO17" s="277" t="s">
        <v>537</v>
      </c>
      <c r="AP17" s="277" t="s">
        <v>537</v>
      </c>
      <c r="AQ17" s="277" t="s">
        <v>537</v>
      </c>
      <c r="AR17" s="277" t="s">
        <v>537</v>
      </c>
      <c r="AS17" s="277" t="s">
        <v>537</v>
      </c>
      <c r="AT17" s="277" t="s">
        <v>537</v>
      </c>
      <c r="AU17" s="277" t="s">
        <v>537</v>
      </c>
      <c r="AV17" s="278" t="s">
        <v>537</v>
      </c>
      <c r="AW17" s="279" t="s">
        <v>537</v>
      </c>
      <c r="AX17" s="277" t="s">
        <v>537</v>
      </c>
      <c r="AY17" s="277" t="s">
        <v>537</v>
      </c>
      <c r="AZ17" s="277" t="s">
        <v>537</v>
      </c>
      <c r="BA17" s="277" t="s">
        <v>537</v>
      </c>
      <c r="BB17" s="277" t="s">
        <v>537</v>
      </c>
      <c r="BC17" s="277" t="s">
        <v>537</v>
      </c>
      <c r="BD17" s="277" t="s">
        <v>537</v>
      </c>
      <c r="BE17" s="277" t="s">
        <v>537</v>
      </c>
      <c r="BF17" s="277" t="s">
        <v>537</v>
      </c>
      <c r="BG17" s="277" t="s">
        <v>537</v>
      </c>
      <c r="BH17" s="277" t="s">
        <v>537</v>
      </c>
      <c r="BI17" s="277" t="s">
        <v>537</v>
      </c>
      <c r="BJ17" s="280" t="s">
        <v>525</v>
      </c>
      <c r="BK17" s="280" t="s">
        <v>525</v>
      </c>
      <c r="BL17" s="280" t="s">
        <v>525</v>
      </c>
      <c r="BM17" s="280" t="s">
        <v>525</v>
      </c>
      <c r="BN17" s="280" t="s">
        <v>525</v>
      </c>
      <c r="BO17" s="280" t="s">
        <v>525</v>
      </c>
      <c r="BP17" s="285" t="s">
        <v>538</v>
      </c>
      <c r="BQ17" s="285" t="s">
        <v>538</v>
      </c>
      <c r="BR17" s="285" t="s">
        <v>538</v>
      </c>
      <c r="BS17" s="285" t="s">
        <v>538</v>
      </c>
      <c r="BT17" s="285" t="s">
        <v>538</v>
      </c>
      <c r="BU17" s="286" t="s">
        <v>538</v>
      </c>
      <c r="BV17" s="309" t="s">
        <v>162</v>
      </c>
      <c r="BW17" s="289" t="s">
        <v>162</v>
      </c>
      <c r="BX17" s="289" t="s">
        <v>162</v>
      </c>
      <c r="BY17" s="289" t="s">
        <v>162</v>
      </c>
      <c r="BZ17" s="289" t="s">
        <v>162</v>
      </c>
      <c r="CA17" s="289" t="s">
        <v>162</v>
      </c>
      <c r="CB17" s="289" t="s">
        <v>162</v>
      </c>
      <c r="CC17" s="289" t="s">
        <v>162</v>
      </c>
      <c r="CD17" s="289" t="s">
        <v>162</v>
      </c>
      <c r="CE17" s="289" t="s">
        <v>162</v>
      </c>
      <c r="CF17" s="290" t="s">
        <v>181</v>
      </c>
      <c r="CG17" s="290" t="s">
        <v>181</v>
      </c>
      <c r="CH17" s="290" t="s">
        <v>181</v>
      </c>
      <c r="CI17" s="290" t="s">
        <v>181</v>
      </c>
      <c r="CJ17" s="290" t="s">
        <v>181</v>
      </c>
      <c r="CK17" s="290" t="s">
        <v>181</v>
      </c>
      <c r="CL17" s="290" t="s">
        <v>181</v>
      </c>
      <c r="CM17" s="290" t="s">
        <v>181</v>
      </c>
      <c r="CN17" s="290" t="s">
        <v>181</v>
      </c>
      <c r="CO17" s="291" t="s">
        <v>181</v>
      </c>
      <c r="CP17" s="202"/>
      <c r="CQ17" s="203">
        <f t="shared" si="10"/>
        <v>97.5</v>
      </c>
      <c r="CR17" s="204">
        <f t="shared" si="10"/>
        <v>32.5</v>
      </c>
      <c r="CS17" s="204">
        <f t="shared" si="10"/>
        <v>30</v>
      </c>
      <c r="CT17" s="205">
        <f t="shared" si="10"/>
        <v>65</v>
      </c>
      <c r="CU17" s="204">
        <f t="shared" si="10"/>
        <v>75</v>
      </c>
      <c r="CV17" s="204">
        <f t="shared" si="10"/>
        <v>0</v>
      </c>
      <c r="CW17" s="204">
        <f t="shared" si="10"/>
        <v>0</v>
      </c>
      <c r="CX17" s="203">
        <f t="shared" si="10"/>
        <v>0</v>
      </c>
      <c r="CY17" s="204">
        <f t="shared" si="5"/>
        <v>0</v>
      </c>
      <c r="CZ17" s="204">
        <f t="shared" si="6"/>
        <v>0</v>
      </c>
      <c r="DA17" s="204">
        <f t="shared" si="7"/>
        <v>100</v>
      </c>
      <c r="DB17" s="205">
        <f t="shared" si="8"/>
        <v>100</v>
      </c>
      <c r="DC17" s="206">
        <f t="shared" si="9"/>
        <v>400</v>
      </c>
      <c r="DD17" s="27"/>
      <c r="DE17" s="27"/>
      <c r="DF17" s="27"/>
    </row>
    <row r="18" spans="1:110" ht="23.1" customHeight="1" x14ac:dyDescent="0.25">
      <c r="A18" s="230">
        <v>14</v>
      </c>
      <c r="B18" s="271" t="s">
        <v>293</v>
      </c>
      <c r="C18" s="272">
        <v>7159</v>
      </c>
      <c r="D18" s="271"/>
      <c r="E18" s="273" t="s">
        <v>539</v>
      </c>
      <c r="F18" s="274" t="s">
        <v>539</v>
      </c>
      <c r="G18" s="274" t="s">
        <v>539</v>
      </c>
      <c r="H18" s="274" t="s">
        <v>539</v>
      </c>
      <c r="I18" s="274" t="s">
        <v>539</v>
      </c>
      <c r="J18" s="274" t="s">
        <v>539</v>
      </c>
      <c r="K18" s="274" t="s">
        <v>539</v>
      </c>
      <c r="L18" s="274" t="s">
        <v>539</v>
      </c>
      <c r="M18" s="274" t="s">
        <v>539</v>
      </c>
      <c r="N18" s="274" t="s">
        <v>539</v>
      </c>
      <c r="O18" s="274" t="s">
        <v>539</v>
      </c>
      <c r="P18" s="274" t="s">
        <v>539</v>
      </c>
      <c r="Q18" s="274" t="s">
        <v>539</v>
      </c>
      <c r="R18" s="274" t="s">
        <v>539</v>
      </c>
      <c r="S18" s="274" t="s">
        <v>539</v>
      </c>
      <c r="T18" s="274" t="s">
        <v>539</v>
      </c>
      <c r="U18" s="273" t="s">
        <v>539</v>
      </c>
      <c r="V18" s="274" t="s">
        <v>539</v>
      </c>
      <c r="W18" s="274" t="s">
        <v>539</v>
      </c>
      <c r="X18" s="274" t="s">
        <v>539</v>
      </c>
      <c r="Y18" s="274" t="s">
        <v>539</v>
      </c>
      <c r="Z18" s="274" t="s">
        <v>539</v>
      </c>
      <c r="AA18" s="274" t="s">
        <v>539</v>
      </c>
      <c r="AB18" s="274" t="s">
        <v>539</v>
      </c>
      <c r="AC18" s="274" t="s">
        <v>539</v>
      </c>
      <c r="AD18" s="274" t="s">
        <v>539</v>
      </c>
      <c r="AE18" s="274" t="s">
        <v>539</v>
      </c>
      <c r="AF18" s="274" t="s">
        <v>539</v>
      </c>
      <c r="AG18" s="274" t="s">
        <v>539</v>
      </c>
      <c r="AH18" s="274" t="s">
        <v>539</v>
      </c>
      <c r="AI18" s="274" t="s">
        <v>539</v>
      </c>
      <c r="AJ18" s="274" t="s">
        <v>539</v>
      </c>
      <c r="AK18" s="274" t="s">
        <v>539</v>
      </c>
      <c r="AL18" s="274" t="s">
        <v>539</v>
      </c>
      <c r="AM18" s="285" t="s">
        <v>538</v>
      </c>
      <c r="AN18" s="277" t="s">
        <v>537</v>
      </c>
      <c r="AO18" s="277" t="s">
        <v>537</v>
      </c>
      <c r="AP18" s="277" t="s">
        <v>537</v>
      </c>
      <c r="AQ18" s="277" t="s">
        <v>537</v>
      </c>
      <c r="AR18" s="277" t="s">
        <v>537</v>
      </c>
      <c r="AS18" s="277" t="s">
        <v>537</v>
      </c>
      <c r="AT18" s="277" t="s">
        <v>537</v>
      </c>
      <c r="AU18" s="277" t="s">
        <v>537</v>
      </c>
      <c r="AV18" s="278" t="s">
        <v>537</v>
      </c>
      <c r="AW18" s="279" t="s">
        <v>537</v>
      </c>
      <c r="AX18" s="277" t="s">
        <v>537</v>
      </c>
      <c r="AY18" s="277" t="s">
        <v>537</v>
      </c>
      <c r="AZ18" s="277" t="s">
        <v>537</v>
      </c>
      <c r="BA18" s="277" t="s">
        <v>537</v>
      </c>
      <c r="BB18" s="277" t="s">
        <v>537</v>
      </c>
      <c r="BC18" s="277" t="s">
        <v>537</v>
      </c>
      <c r="BD18" s="277" t="s">
        <v>537</v>
      </c>
      <c r="BE18" s="277" t="s">
        <v>537</v>
      </c>
      <c r="BF18" s="277" t="s">
        <v>537</v>
      </c>
      <c r="BG18" s="277" t="s">
        <v>537</v>
      </c>
      <c r="BH18" s="277" t="s">
        <v>537</v>
      </c>
      <c r="BI18" s="277" t="s">
        <v>537</v>
      </c>
      <c r="BJ18" s="280" t="s">
        <v>525</v>
      </c>
      <c r="BK18" s="280" t="s">
        <v>525</v>
      </c>
      <c r="BL18" s="280" t="s">
        <v>525</v>
      </c>
      <c r="BM18" s="280" t="s">
        <v>525</v>
      </c>
      <c r="BN18" s="280" t="s">
        <v>525</v>
      </c>
      <c r="BO18" s="280" t="s">
        <v>525</v>
      </c>
      <c r="BP18" s="285" t="s">
        <v>538</v>
      </c>
      <c r="BQ18" s="285" t="s">
        <v>538</v>
      </c>
      <c r="BR18" s="285" t="s">
        <v>538</v>
      </c>
      <c r="BS18" s="285" t="s">
        <v>538</v>
      </c>
      <c r="BT18" s="285" t="s">
        <v>538</v>
      </c>
      <c r="BU18" s="286" t="s">
        <v>538</v>
      </c>
      <c r="BV18" s="287" t="s">
        <v>162</v>
      </c>
      <c r="BW18" s="289" t="s">
        <v>162</v>
      </c>
      <c r="BX18" s="289" t="s">
        <v>162</v>
      </c>
      <c r="BY18" s="289" t="s">
        <v>162</v>
      </c>
      <c r="BZ18" s="289" t="s">
        <v>162</v>
      </c>
      <c r="CA18" s="289" t="s">
        <v>162</v>
      </c>
      <c r="CB18" s="289" t="s">
        <v>162</v>
      </c>
      <c r="CC18" s="289" t="s">
        <v>162</v>
      </c>
      <c r="CD18" s="289" t="s">
        <v>162</v>
      </c>
      <c r="CE18" s="289" t="s">
        <v>162</v>
      </c>
      <c r="CF18" s="290" t="s">
        <v>181</v>
      </c>
      <c r="CG18" s="290" t="s">
        <v>181</v>
      </c>
      <c r="CH18" s="290" t="s">
        <v>181</v>
      </c>
      <c r="CI18" s="290" t="s">
        <v>181</v>
      </c>
      <c r="CJ18" s="290" t="s">
        <v>181</v>
      </c>
      <c r="CK18" s="290" t="s">
        <v>181</v>
      </c>
      <c r="CL18" s="290" t="s">
        <v>181</v>
      </c>
      <c r="CM18" s="290" t="s">
        <v>181</v>
      </c>
      <c r="CN18" s="290" t="s">
        <v>181</v>
      </c>
      <c r="CO18" s="291" t="s">
        <v>181</v>
      </c>
      <c r="CP18" s="202"/>
      <c r="CQ18" s="203">
        <f t="shared" si="10"/>
        <v>97.5</v>
      </c>
      <c r="CR18" s="204">
        <f t="shared" si="10"/>
        <v>32.5</v>
      </c>
      <c r="CS18" s="204">
        <f t="shared" si="10"/>
        <v>30</v>
      </c>
      <c r="CT18" s="205">
        <f t="shared" si="10"/>
        <v>140</v>
      </c>
      <c r="CU18" s="204">
        <f t="shared" si="10"/>
        <v>0</v>
      </c>
      <c r="CV18" s="204">
        <f t="shared" si="10"/>
        <v>0</v>
      </c>
      <c r="CW18" s="204">
        <f t="shared" si="10"/>
        <v>0</v>
      </c>
      <c r="CX18" s="203">
        <f t="shared" si="10"/>
        <v>0</v>
      </c>
      <c r="CY18" s="204">
        <f t="shared" si="5"/>
        <v>0</v>
      </c>
      <c r="CZ18" s="204">
        <f t="shared" si="6"/>
        <v>0</v>
      </c>
      <c r="DA18" s="204">
        <f t="shared" si="7"/>
        <v>100</v>
      </c>
      <c r="DB18" s="205">
        <f t="shared" si="8"/>
        <v>100</v>
      </c>
      <c r="DC18" s="206">
        <f t="shared" si="9"/>
        <v>400</v>
      </c>
      <c r="DD18" s="27"/>
      <c r="DE18" s="27"/>
      <c r="DF18" s="27"/>
    </row>
    <row r="19" spans="1:110" ht="23.1" customHeight="1" x14ac:dyDescent="0.25">
      <c r="A19" s="230">
        <v>15</v>
      </c>
      <c r="B19" s="271" t="s">
        <v>295</v>
      </c>
      <c r="C19" s="272">
        <v>210</v>
      </c>
      <c r="D19" s="271"/>
      <c r="E19" s="273" t="s">
        <v>539</v>
      </c>
      <c r="F19" s="274" t="s">
        <v>539</v>
      </c>
      <c r="G19" s="274" t="s">
        <v>539</v>
      </c>
      <c r="H19" s="274" t="s">
        <v>539</v>
      </c>
      <c r="I19" s="274" t="s">
        <v>539</v>
      </c>
      <c r="J19" s="274" t="s">
        <v>539</v>
      </c>
      <c r="K19" s="274" t="s">
        <v>539</v>
      </c>
      <c r="L19" s="274" t="s">
        <v>539</v>
      </c>
      <c r="M19" s="274" t="s">
        <v>539</v>
      </c>
      <c r="N19" s="274" t="s">
        <v>539</v>
      </c>
      <c r="O19" s="274" t="s">
        <v>539</v>
      </c>
      <c r="P19" s="274" t="s">
        <v>539</v>
      </c>
      <c r="Q19" s="274" t="s">
        <v>539</v>
      </c>
      <c r="R19" s="274" t="s">
        <v>539</v>
      </c>
      <c r="S19" s="274" t="s">
        <v>539</v>
      </c>
      <c r="T19" s="274" t="s">
        <v>539</v>
      </c>
      <c r="U19" s="273" t="s">
        <v>539</v>
      </c>
      <c r="V19" s="274" t="s">
        <v>539</v>
      </c>
      <c r="W19" s="274" t="s">
        <v>539</v>
      </c>
      <c r="X19" s="274" t="s">
        <v>539</v>
      </c>
      <c r="Y19" s="274" t="s">
        <v>539</v>
      </c>
      <c r="Z19" s="274" t="s">
        <v>539</v>
      </c>
      <c r="AA19" s="274" t="s">
        <v>539</v>
      </c>
      <c r="AB19" s="274" t="s">
        <v>539</v>
      </c>
      <c r="AC19" s="274" t="s">
        <v>539</v>
      </c>
      <c r="AD19" s="274" t="s">
        <v>539</v>
      </c>
      <c r="AE19" s="274" t="s">
        <v>539</v>
      </c>
      <c r="AF19" s="274" t="s">
        <v>539</v>
      </c>
      <c r="AG19" s="274" t="s">
        <v>539</v>
      </c>
      <c r="AH19" s="274" t="s">
        <v>539</v>
      </c>
      <c r="AI19" s="274" t="s">
        <v>539</v>
      </c>
      <c r="AJ19" s="274" t="s">
        <v>539</v>
      </c>
      <c r="AK19" s="274" t="s">
        <v>539</v>
      </c>
      <c r="AL19" s="274" t="s">
        <v>539</v>
      </c>
      <c r="AM19" s="285" t="s">
        <v>538</v>
      </c>
      <c r="AN19" s="277" t="s">
        <v>537</v>
      </c>
      <c r="AO19" s="277" t="s">
        <v>537</v>
      </c>
      <c r="AP19" s="277" t="s">
        <v>537</v>
      </c>
      <c r="AQ19" s="277" t="s">
        <v>537</v>
      </c>
      <c r="AR19" s="277" t="s">
        <v>537</v>
      </c>
      <c r="AS19" s="277" t="s">
        <v>537</v>
      </c>
      <c r="AT19" s="277" t="s">
        <v>537</v>
      </c>
      <c r="AU19" s="277" t="s">
        <v>537</v>
      </c>
      <c r="AV19" s="278" t="s">
        <v>537</v>
      </c>
      <c r="AW19" s="279" t="s">
        <v>537</v>
      </c>
      <c r="AX19" s="277" t="s">
        <v>537</v>
      </c>
      <c r="AY19" s="277" t="s">
        <v>537</v>
      </c>
      <c r="AZ19" s="277" t="s">
        <v>537</v>
      </c>
      <c r="BA19" s="277" t="s">
        <v>537</v>
      </c>
      <c r="BB19" s="277" t="s">
        <v>537</v>
      </c>
      <c r="BC19" s="277" t="s">
        <v>537</v>
      </c>
      <c r="BD19" s="277" t="s">
        <v>537</v>
      </c>
      <c r="BE19" s="277" t="s">
        <v>537</v>
      </c>
      <c r="BF19" s="277" t="s">
        <v>537</v>
      </c>
      <c r="BG19" s="277" t="s">
        <v>537</v>
      </c>
      <c r="BH19" s="277" t="s">
        <v>537</v>
      </c>
      <c r="BI19" s="277" t="s">
        <v>537</v>
      </c>
      <c r="BJ19" s="280" t="s">
        <v>525</v>
      </c>
      <c r="BK19" s="280" t="s">
        <v>525</v>
      </c>
      <c r="BL19" s="280" t="s">
        <v>525</v>
      </c>
      <c r="BM19" s="280" t="s">
        <v>525</v>
      </c>
      <c r="BN19" s="280" t="s">
        <v>525</v>
      </c>
      <c r="BO19" s="280" t="s">
        <v>525</v>
      </c>
      <c r="BP19" s="285" t="s">
        <v>538</v>
      </c>
      <c r="BQ19" s="285" t="s">
        <v>538</v>
      </c>
      <c r="BR19" s="285" t="s">
        <v>538</v>
      </c>
      <c r="BS19" s="285" t="s">
        <v>538</v>
      </c>
      <c r="BT19" s="285" t="s">
        <v>538</v>
      </c>
      <c r="BU19" s="286" t="s">
        <v>538</v>
      </c>
      <c r="BV19" s="287" t="s">
        <v>162</v>
      </c>
      <c r="BW19" s="289" t="s">
        <v>162</v>
      </c>
      <c r="BX19" s="289" t="s">
        <v>162</v>
      </c>
      <c r="BY19" s="289" t="s">
        <v>162</v>
      </c>
      <c r="BZ19" s="289" t="s">
        <v>162</v>
      </c>
      <c r="CA19" s="289" t="s">
        <v>162</v>
      </c>
      <c r="CB19" s="289" t="s">
        <v>162</v>
      </c>
      <c r="CC19" s="289" t="s">
        <v>162</v>
      </c>
      <c r="CD19" s="289" t="s">
        <v>162</v>
      </c>
      <c r="CE19" s="289" t="s">
        <v>162</v>
      </c>
      <c r="CF19" s="290" t="s">
        <v>181</v>
      </c>
      <c r="CG19" s="290" t="s">
        <v>181</v>
      </c>
      <c r="CH19" s="290" t="s">
        <v>181</v>
      </c>
      <c r="CI19" s="290" t="s">
        <v>181</v>
      </c>
      <c r="CJ19" s="290" t="s">
        <v>181</v>
      </c>
      <c r="CK19" s="290" t="s">
        <v>181</v>
      </c>
      <c r="CL19" s="290" t="s">
        <v>181</v>
      </c>
      <c r="CM19" s="290" t="s">
        <v>181</v>
      </c>
      <c r="CN19" s="290" t="s">
        <v>181</v>
      </c>
      <c r="CO19" s="291" t="s">
        <v>181</v>
      </c>
      <c r="CP19" s="202"/>
      <c r="CQ19" s="203">
        <f t="shared" si="10"/>
        <v>97.5</v>
      </c>
      <c r="CR19" s="204">
        <f t="shared" si="10"/>
        <v>32.5</v>
      </c>
      <c r="CS19" s="204">
        <f t="shared" si="10"/>
        <v>30</v>
      </c>
      <c r="CT19" s="205">
        <f t="shared" si="10"/>
        <v>140</v>
      </c>
      <c r="CU19" s="204">
        <f t="shared" si="10"/>
        <v>0</v>
      </c>
      <c r="CV19" s="204">
        <f t="shared" si="10"/>
        <v>0</v>
      </c>
      <c r="CW19" s="204">
        <f t="shared" si="10"/>
        <v>0</v>
      </c>
      <c r="CX19" s="203">
        <f t="shared" si="10"/>
        <v>0</v>
      </c>
      <c r="CY19" s="204">
        <f t="shared" si="5"/>
        <v>0</v>
      </c>
      <c r="CZ19" s="204">
        <f t="shared" si="6"/>
        <v>0</v>
      </c>
      <c r="DA19" s="204">
        <f t="shared" si="7"/>
        <v>100</v>
      </c>
      <c r="DB19" s="205">
        <f t="shared" si="8"/>
        <v>100</v>
      </c>
      <c r="DC19" s="206">
        <f t="shared" si="9"/>
        <v>400</v>
      </c>
      <c r="DD19" s="27"/>
      <c r="DE19" s="27"/>
      <c r="DF19" s="27"/>
    </row>
    <row r="20" spans="1:110" ht="23.1" customHeight="1" x14ac:dyDescent="0.25">
      <c r="A20" s="230">
        <v>16</v>
      </c>
      <c r="B20" s="271" t="s">
        <v>297</v>
      </c>
      <c r="C20" s="272">
        <v>29</v>
      </c>
      <c r="D20" s="271"/>
      <c r="E20" s="273" t="s">
        <v>539</v>
      </c>
      <c r="F20" s="274" t="s">
        <v>539</v>
      </c>
      <c r="G20" s="274" t="s">
        <v>539</v>
      </c>
      <c r="H20" s="274" t="s">
        <v>539</v>
      </c>
      <c r="I20" s="274" t="s">
        <v>539</v>
      </c>
      <c r="J20" s="274" t="s">
        <v>539</v>
      </c>
      <c r="K20" s="274" t="s">
        <v>539</v>
      </c>
      <c r="L20" s="274" t="s">
        <v>539</v>
      </c>
      <c r="M20" s="274" t="s">
        <v>539</v>
      </c>
      <c r="N20" s="274" t="s">
        <v>539</v>
      </c>
      <c r="O20" s="274" t="s">
        <v>539</v>
      </c>
      <c r="P20" s="274" t="s">
        <v>539</v>
      </c>
      <c r="Q20" s="274" t="s">
        <v>539</v>
      </c>
      <c r="R20" s="274" t="s">
        <v>539</v>
      </c>
      <c r="S20" s="274" t="s">
        <v>539</v>
      </c>
      <c r="T20" s="274" t="s">
        <v>539</v>
      </c>
      <c r="U20" s="273" t="s">
        <v>539</v>
      </c>
      <c r="V20" s="274" t="s">
        <v>539</v>
      </c>
      <c r="W20" s="274" t="s">
        <v>539</v>
      </c>
      <c r="X20" s="274" t="s">
        <v>539</v>
      </c>
      <c r="Y20" s="274" t="s">
        <v>539</v>
      </c>
      <c r="Z20" s="274" t="s">
        <v>539</v>
      </c>
      <c r="AA20" s="274" t="s">
        <v>539</v>
      </c>
      <c r="AB20" s="274" t="s">
        <v>539</v>
      </c>
      <c r="AC20" s="274" t="s">
        <v>539</v>
      </c>
      <c r="AD20" s="274" t="s">
        <v>539</v>
      </c>
      <c r="AE20" s="274" t="s">
        <v>539</v>
      </c>
      <c r="AF20" s="274" t="s">
        <v>539</v>
      </c>
      <c r="AG20" s="274" t="s">
        <v>539</v>
      </c>
      <c r="AH20" s="274" t="s">
        <v>539</v>
      </c>
      <c r="AI20" s="274" t="s">
        <v>539</v>
      </c>
      <c r="AJ20" s="274" t="s">
        <v>539</v>
      </c>
      <c r="AK20" s="274" t="s">
        <v>539</v>
      </c>
      <c r="AL20" s="274" t="s">
        <v>539</v>
      </c>
      <c r="AM20" s="285" t="s">
        <v>538</v>
      </c>
      <c r="AN20" s="277" t="s">
        <v>537</v>
      </c>
      <c r="AO20" s="277" t="s">
        <v>537</v>
      </c>
      <c r="AP20" s="277" t="s">
        <v>537</v>
      </c>
      <c r="AQ20" s="277" t="s">
        <v>537</v>
      </c>
      <c r="AR20" s="277" t="s">
        <v>537</v>
      </c>
      <c r="AS20" s="277" t="s">
        <v>537</v>
      </c>
      <c r="AT20" s="277" t="s">
        <v>537</v>
      </c>
      <c r="AU20" s="277" t="s">
        <v>537</v>
      </c>
      <c r="AV20" s="278" t="s">
        <v>537</v>
      </c>
      <c r="AW20" s="279" t="s">
        <v>537</v>
      </c>
      <c r="AX20" s="277" t="s">
        <v>537</v>
      </c>
      <c r="AY20" s="277" t="s">
        <v>537</v>
      </c>
      <c r="AZ20" s="277" t="s">
        <v>537</v>
      </c>
      <c r="BA20" s="277" t="s">
        <v>537</v>
      </c>
      <c r="BB20" s="277" t="s">
        <v>537</v>
      </c>
      <c r="BC20" s="277" t="s">
        <v>537</v>
      </c>
      <c r="BD20" s="277" t="s">
        <v>537</v>
      </c>
      <c r="BE20" s="277" t="s">
        <v>537</v>
      </c>
      <c r="BF20" s="277" t="s">
        <v>537</v>
      </c>
      <c r="BG20" s="277" t="s">
        <v>537</v>
      </c>
      <c r="BH20" s="277" t="s">
        <v>537</v>
      </c>
      <c r="BI20" s="277" t="s">
        <v>537</v>
      </c>
      <c r="BJ20" s="280" t="s">
        <v>525</v>
      </c>
      <c r="BK20" s="280" t="s">
        <v>525</v>
      </c>
      <c r="BL20" s="280" t="s">
        <v>525</v>
      </c>
      <c r="BM20" s="280" t="s">
        <v>525</v>
      </c>
      <c r="BN20" s="280" t="s">
        <v>525</v>
      </c>
      <c r="BO20" s="280" t="s">
        <v>525</v>
      </c>
      <c r="BP20" s="285" t="s">
        <v>538</v>
      </c>
      <c r="BQ20" s="285" t="s">
        <v>538</v>
      </c>
      <c r="BR20" s="285" t="s">
        <v>538</v>
      </c>
      <c r="BS20" s="285" t="s">
        <v>538</v>
      </c>
      <c r="BT20" s="285" t="s">
        <v>538</v>
      </c>
      <c r="BU20" s="286" t="s">
        <v>538</v>
      </c>
      <c r="BV20" s="287" t="s">
        <v>162</v>
      </c>
      <c r="BW20" s="288" t="s">
        <v>162</v>
      </c>
      <c r="BX20" s="288" t="s">
        <v>162</v>
      </c>
      <c r="BY20" s="288" t="s">
        <v>162</v>
      </c>
      <c r="BZ20" s="288" t="s">
        <v>162</v>
      </c>
      <c r="CA20" s="288" t="s">
        <v>162</v>
      </c>
      <c r="CB20" s="288" t="s">
        <v>162</v>
      </c>
      <c r="CC20" s="288" t="s">
        <v>162</v>
      </c>
      <c r="CD20" s="288" t="s">
        <v>162</v>
      </c>
      <c r="CE20" s="288" t="s">
        <v>162</v>
      </c>
      <c r="CF20" s="310" t="s">
        <v>181</v>
      </c>
      <c r="CG20" s="310" t="s">
        <v>181</v>
      </c>
      <c r="CH20" s="310" t="s">
        <v>181</v>
      </c>
      <c r="CI20" s="310" t="s">
        <v>181</v>
      </c>
      <c r="CJ20" s="310" t="s">
        <v>181</v>
      </c>
      <c r="CK20" s="310" t="s">
        <v>181</v>
      </c>
      <c r="CL20" s="310" t="s">
        <v>181</v>
      </c>
      <c r="CM20" s="310" t="s">
        <v>181</v>
      </c>
      <c r="CN20" s="310" t="s">
        <v>181</v>
      </c>
      <c r="CO20" s="311" t="s">
        <v>181</v>
      </c>
      <c r="CP20" s="202"/>
      <c r="CQ20" s="203">
        <f t="shared" si="10"/>
        <v>97.5</v>
      </c>
      <c r="CR20" s="204">
        <f t="shared" si="10"/>
        <v>32.5</v>
      </c>
      <c r="CS20" s="204">
        <f t="shared" si="10"/>
        <v>30</v>
      </c>
      <c r="CT20" s="205">
        <f t="shared" si="10"/>
        <v>140</v>
      </c>
      <c r="CU20" s="204">
        <f t="shared" si="10"/>
        <v>0</v>
      </c>
      <c r="CV20" s="204">
        <f t="shared" si="10"/>
        <v>0</v>
      </c>
      <c r="CW20" s="204">
        <f t="shared" si="10"/>
        <v>0</v>
      </c>
      <c r="CX20" s="203">
        <f t="shared" si="10"/>
        <v>0</v>
      </c>
      <c r="CY20" s="204">
        <f t="shared" si="5"/>
        <v>0</v>
      </c>
      <c r="CZ20" s="204">
        <f t="shared" si="6"/>
        <v>0</v>
      </c>
      <c r="DA20" s="204">
        <f t="shared" si="7"/>
        <v>100</v>
      </c>
      <c r="DB20" s="205">
        <f t="shared" si="8"/>
        <v>100</v>
      </c>
      <c r="DC20" s="206">
        <f t="shared" si="9"/>
        <v>400</v>
      </c>
      <c r="DD20" s="27"/>
      <c r="DE20" s="27"/>
      <c r="DF20" s="27"/>
    </row>
    <row r="21" spans="1:110" ht="23.1" customHeight="1" x14ac:dyDescent="0.25">
      <c r="A21" s="230">
        <v>17</v>
      </c>
      <c r="B21" s="271" t="s">
        <v>299</v>
      </c>
      <c r="C21" s="272">
        <v>887</v>
      </c>
      <c r="D21" s="271"/>
      <c r="E21" s="273" t="s">
        <v>539</v>
      </c>
      <c r="F21" s="274" t="s">
        <v>539</v>
      </c>
      <c r="G21" s="274" t="s">
        <v>539</v>
      </c>
      <c r="H21" s="274" t="s">
        <v>539</v>
      </c>
      <c r="I21" s="274" t="s">
        <v>539</v>
      </c>
      <c r="J21" s="274" t="s">
        <v>539</v>
      </c>
      <c r="K21" s="274" t="s">
        <v>539</v>
      </c>
      <c r="L21" s="274" t="s">
        <v>539</v>
      </c>
      <c r="M21" s="274" t="s">
        <v>539</v>
      </c>
      <c r="N21" s="274" t="s">
        <v>539</v>
      </c>
      <c r="O21" s="274" t="s">
        <v>539</v>
      </c>
      <c r="P21" s="274" t="s">
        <v>539</v>
      </c>
      <c r="Q21" s="274" t="s">
        <v>539</v>
      </c>
      <c r="R21" s="274" t="s">
        <v>539</v>
      </c>
      <c r="S21" s="274" t="s">
        <v>539</v>
      </c>
      <c r="T21" s="274" t="s">
        <v>539</v>
      </c>
      <c r="U21" s="273" t="s">
        <v>539</v>
      </c>
      <c r="V21" s="274" t="s">
        <v>539</v>
      </c>
      <c r="W21" s="274" t="s">
        <v>539</v>
      </c>
      <c r="X21" s="274" t="s">
        <v>539</v>
      </c>
      <c r="Y21" s="274" t="s">
        <v>539</v>
      </c>
      <c r="Z21" s="274" t="s">
        <v>539</v>
      </c>
      <c r="AA21" s="274" t="s">
        <v>539</v>
      </c>
      <c r="AB21" s="274" t="s">
        <v>539</v>
      </c>
      <c r="AC21" s="274" t="s">
        <v>539</v>
      </c>
      <c r="AD21" s="274" t="s">
        <v>539</v>
      </c>
      <c r="AE21" s="274" t="s">
        <v>539</v>
      </c>
      <c r="AF21" s="274" t="s">
        <v>539</v>
      </c>
      <c r="AG21" s="274" t="s">
        <v>539</v>
      </c>
      <c r="AH21" s="274" t="s">
        <v>539</v>
      </c>
      <c r="AI21" s="274" t="s">
        <v>539</v>
      </c>
      <c r="AJ21" s="274" t="s">
        <v>539</v>
      </c>
      <c r="AK21" s="274" t="s">
        <v>539</v>
      </c>
      <c r="AL21" s="274" t="s">
        <v>539</v>
      </c>
      <c r="AM21" s="285" t="s">
        <v>538</v>
      </c>
      <c r="AN21" s="277" t="s">
        <v>537</v>
      </c>
      <c r="AO21" s="277" t="s">
        <v>537</v>
      </c>
      <c r="AP21" s="277" t="s">
        <v>537</v>
      </c>
      <c r="AQ21" s="277" t="s">
        <v>537</v>
      </c>
      <c r="AR21" s="277" t="s">
        <v>537</v>
      </c>
      <c r="AS21" s="277" t="s">
        <v>537</v>
      </c>
      <c r="AT21" s="277" t="s">
        <v>537</v>
      </c>
      <c r="AU21" s="277" t="s">
        <v>537</v>
      </c>
      <c r="AV21" s="278" t="s">
        <v>537</v>
      </c>
      <c r="AW21" s="279" t="s">
        <v>537</v>
      </c>
      <c r="AX21" s="277" t="s">
        <v>537</v>
      </c>
      <c r="AY21" s="277" t="s">
        <v>537</v>
      </c>
      <c r="AZ21" s="277" t="s">
        <v>537</v>
      </c>
      <c r="BA21" s="277" t="s">
        <v>537</v>
      </c>
      <c r="BB21" s="277" t="s">
        <v>537</v>
      </c>
      <c r="BC21" s="277" t="s">
        <v>537</v>
      </c>
      <c r="BD21" s="277" t="s">
        <v>537</v>
      </c>
      <c r="BE21" s="277" t="s">
        <v>537</v>
      </c>
      <c r="BF21" s="277" t="s">
        <v>537</v>
      </c>
      <c r="BG21" s="277" t="s">
        <v>537</v>
      </c>
      <c r="BH21" s="277" t="s">
        <v>537</v>
      </c>
      <c r="BI21" s="277" t="s">
        <v>537</v>
      </c>
      <c r="BJ21" s="280" t="s">
        <v>525</v>
      </c>
      <c r="BK21" s="280" t="s">
        <v>525</v>
      </c>
      <c r="BL21" s="280" t="s">
        <v>525</v>
      </c>
      <c r="BM21" s="280" t="s">
        <v>525</v>
      </c>
      <c r="BN21" s="280" t="s">
        <v>525</v>
      </c>
      <c r="BO21" s="280" t="s">
        <v>525</v>
      </c>
      <c r="BP21" s="285" t="s">
        <v>538</v>
      </c>
      <c r="BQ21" s="285" t="s">
        <v>538</v>
      </c>
      <c r="BR21" s="285" t="s">
        <v>538</v>
      </c>
      <c r="BS21" s="285" t="s">
        <v>538</v>
      </c>
      <c r="BT21" s="285" t="s">
        <v>538</v>
      </c>
      <c r="BU21" s="286" t="s">
        <v>538</v>
      </c>
      <c r="BV21" s="309" t="s">
        <v>162</v>
      </c>
      <c r="BW21" s="289" t="s">
        <v>162</v>
      </c>
      <c r="BX21" s="289" t="s">
        <v>162</v>
      </c>
      <c r="BY21" s="289" t="s">
        <v>162</v>
      </c>
      <c r="BZ21" s="289" t="s">
        <v>162</v>
      </c>
      <c r="CA21" s="289" t="s">
        <v>162</v>
      </c>
      <c r="CB21" s="289" t="s">
        <v>162</v>
      </c>
      <c r="CC21" s="289" t="s">
        <v>162</v>
      </c>
      <c r="CD21" s="289" t="s">
        <v>162</v>
      </c>
      <c r="CE21" s="289" t="s">
        <v>162</v>
      </c>
      <c r="CF21" s="290" t="s">
        <v>181</v>
      </c>
      <c r="CG21" s="290" t="s">
        <v>181</v>
      </c>
      <c r="CH21" s="290" t="s">
        <v>181</v>
      </c>
      <c r="CI21" s="290" t="s">
        <v>181</v>
      </c>
      <c r="CJ21" s="290" t="s">
        <v>181</v>
      </c>
      <c r="CK21" s="290" t="s">
        <v>181</v>
      </c>
      <c r="CL21" s="290" t="s">
        <v>181</v>
      </c>
      <c r="CM21" s="290" t="s">
        <v>181</v>
      </c>
      <c r="CN21" s="290" t="s">
        <v>181</v>
      </c>
      <c r="CO21" s="291" t="s">
        <v>181</v>
      </c>
      <c r="CP21" s="202"/>
      <c r="CQ21" s="203">
        <f t="shared" si="10"/>
        <v>97.5</v>
      </c>
      <c r="CR21" s="204">
        <f t="shared" si="10"/>
        <v>32.5</v>
      </c>
      <c r="CS21" s="204">
        <f t="shared" si="10"/>
        <v>30</v>
      </c>
      <c r="CT21" s="205">
        <f t="shared" si="10"/>
        <v>140</v>
      </c>
      <c r="CU21" s="204">
        <f t="shared" si="10"/>
        <v>0</v>
      </c>
      <c r="CV21" s="204">
        <f t="shared" si="10"/>
        <v>0</v>
      </c>
      <c r="CW21" s="204">
        <f t="shared" si="10"/>
        <v>0</v>
      </c>
      <c r="CX21" s="203">
        <f t="shared" si="10"/>
        <v>0</v>
      </c>
      <c r="CY21" s="204">
        <f t="shared" si="5"/>
        <v>0</v>
      </c>
      <c r="CZ21" s="204">
        <f t="shared" si="6"/>
        <v>0</v>
      </c>
      <c r="DA21" s="204">
        <f t="shared" si="7"/>
        <v>100</v>
      </c>
      <c r="DB21" s="205">
        <f t="shared" si="8"/>
        <v>100</v>
      </c>
      <c r="DC21" s="206">
        <f t="shared" si="9"/>
        <v>400</v>
      </c>
      <c r="DD21" s="27"/>
      <c r="DE21" s="27"/>
      <c r="DF21" s="27"/>
    </row>
    <row r="22" spans="1:110" ht="23.1" customHeight="1" thickBot="1" x14ac:dyDescent="0.3">
      <c r="A22" s="231">
        <v>18</v>
      </c>
      <c r="B22" s="292" t="s">
        <v>301</v>
      </c>
      <c r="C22" s="293">
        <v>509</v>
      </c>
      <c r="D22" s="292"/>
      <c r="E22" s="294" t="s">
        <v>539</v>
      </c>
      <c r="F22" s="295" t="s">
        <v>539</v>
      </c>
      <c r="G22" s="295" t="s">
        <v>539</v>
      </c>
      <c r="H22" s="295" t="s">
        <v>539</v>
      </c>
      <c r="I22" s="295" t="s">
        <v>539</v>
      </c>
      <c r="J22" s="295" t="s">
        <v>539</v>
      </c>
      <c r="K22" s="295" t="s">
        <v>539</v>
      </c>
      <c r="L22" s="295" t="s">
        <v>539</v>
      </c>
      <c r="M22" s="295" t="s">
        <v>539</v>
      </c>
      <c r="N22" s="295" t="s">
        <v>539</v>
      </c>
      <c r="O22" s="295" t="s">
        <v>539</v>
      </c>
      <c r="P22" s="295" t="s">
        <v>539</v>
      </c>
      <c r="Q22" s="295" t="s">
        <v>539</v>
      </c>
      <c r="R22" s="295" t="s">
        <v>539</v>
      </c>
      <c r="S22" s="295" t="s">
        <v>539</v>
      </c>
      <c r="T22" s="295" t="s">
        <v>539</v>
      </c>
      <c r="U22" s="327" t="s">
        <v>538</v>
      </c>
      <c r="V22" s="328" t="s">
        <v>538</v>
      </c>
      <c r="W22" s="328" t="s">
        <v>538</v>
      </c>
      <c r="X22" s="328" t="s">
        <v>538</v>
      </c>
      <c r="Y22" s="328" t="s">
        <v>538</v>
      </c>
      <c r="Z22" s="328" t="s">
        <v>538</v>
      </c>
      <c r="AA22" s="328" t="s">
        <v>538</v>
      </c>
      <c r="AB22" s="328" t="s">
        <v>538</v>
      </c>
      <c r="AC22" s="328" t="s">
        <v>538</v>
      </c>
      <c r="AD22" s="328" t="s">
        <v>538</v>
      </c>
      <c r="AE22" s="328" t="s">
        <v>538</v>
      </c>
      <c r="AF22" s="328" t="s">
        <v>538</v>
      </c>
      <c r="AG22" s="328" t="s">
        <v>538</v>
      </c>
      <c r="AH22" s="328" t="s">
        <v>538</v>
      </c>
      <c r="AI22" s="328" t="s">
        <v>538</v>
      </c>
      <c r="AJ22" s="328" t="s">
        <v>538</v>
      </c>
      <c r="AK22" s="328" t="s">
        <v>538</v>
      </c>
      <c r="AL22" s="328" t="s">
        <v>538</v>
      </c>
      <c r="AM22" s="328" t="s">
        <v>538</v>
      </c>
      <c r="AN22" s="297" t="s">
        <v>537</v>
      </c>
      <c r="AO22" s="297" t="s">
        <v>537</v>
      </c>
      <c r="AP22" s="297" t="s">
        <v>537</v>
      </c>
      <c r="AQ22" s="297" t="s">
        <v>537</v>
      </c>
      <c r="AR22" s="297" t="s">
        <v>537</v>
      </c>
      <c r="AS22" s="297" t="s">
        <v>537</v>
      </c>
      <c r="AT22" s="297" t="s">
        <v>537</v>
      </c>
      <c r="AU22" s="297" t="s">
        <v>537</v>
      </c>
      <c r="AV22" s="298" t="s">
        <v>537</v>
      </c>
      <c r="AW22" s="299" t="s">
        <v>537</v>
      </c>
      <c r="AX22" s="297" t="s">
        <v>537</v>
      </c>
      <c r="AY22" s="297" t="s">
        <v>537</v>
      </c>
      <c r="AZ22" s="297" t="s">
        <v>537</v>
      </c>
      <c r="BA22" s="297" t="s">
        <v>537</v>
      </c>
      <c r="BB22" s="297" t="s">
        <v>537</v>
      </c>
      <c r="BC22" s="300" t="s">
        <v>525</v>
      </c>
      <c r="BD22" s="300" t="s">
        <v>525</v>
      </c>
      <c r="BE22" s="300" t="s">
        <v>525</v>
      </c>
      <c r="BF22" s="300" t="s">
        <v>525</v>
      </c>
      <c r="BG22" s="300" t="s">
        <v>525</v>
      </c>
      <c r="BH22" s="300" t="s">
        <v>525</v>
      </c>
      <c r="BI22" s="300" t="s">
        <v>525</v>
      </c>
      <c r="BJ22" s="300" t="s">
        <v>525</v>
      </c>
      <c r="BK22" s="300" t="s">
        <v>525</v>
      </c>
      <c r="BL22" s="300" t="s">
        <v>525</v>
      </c>
      <c r="BM22" s="300" t="s">
        <v>525</v>
      </c>
      <c r="BN22" s="300" t="s">
        <v>525</v>
      </c>
      <c r="BO22" s="300" t="s">
        <v>525</v>
      </c>
      <c r="BP22" s="300" t="s">
        <v>525</v>
      </c>
      <c r="BQ22" s="300" t="s">
        <v>525</v>
      </c>
      <c r="BR22" s="300" t="s">
        <v>525</v>
      </c>
      <c r="BS22" s="300" t="s">
        <v>525</v>
      </c>
      <c r="BT22" s="300" t="s">
        <v>525</v>
      </c>
      <c r="BU22" s="329" t="s">
        <v>525</v>
      </c>
      <c r="BV22" s="330" t="s">
        <v>42</v>
      </c>
      <c r="BW22" s="331" t="s">
        <v>42</v>
      </c>
      <c r="BX22" s="331" t="s">
        <v>42</v>
      </c>
      <c r="BY22" s="331" t="s">
        <v>42</v>
      </c>
      <c r="BZ22" s="331" t="s">
        <v>42</v>
      </c>
      <c r="CA22" s="331" t="s">
        <v>42</v>
      </c>
      <c r="CB22" s="331" t="s">
        <v>42</v>
      </c>
      <c r="CC22" s="331" t="s">
        <v>42</v>
      </c>
      <c r="CD22" s="331" t="s">
        <v>42</v>
      </c>
      <c r="CE22" s="331" t="s">
        <v>42</v>
      </c>
      <c r="CF22" s="331" t="s">
        <v>42</v>
      </c>
      <c r="CG22" s="331" t="s">
        <v>42</v>
      </c>
      <c r="CH22" s="331" t="s">
        <v>42</v>
      </c>
      <c r="CI22" s="331" t="s">
        <v>42</v>
      </c>
      <c r="CJ22" s="331" t="s">
        <v>42</v>
      </c>
      <c r="CK22" s="331" t="s">
        <v>42</v>
      </c>
      <c r="CL22" s="331" t="s">
        <v>42</v>
      </c>
      <c r="CM22" s="331" t="s">
        <v>42</v>
      </c>
      <c r="CN22" s="331" t="s">
        <v>42</v>
      </c>
      <c r="CO22" s="332" t="s">
        <v>42</v>
      </c>
      <c r="CP22" s="209"/>
      <c r="CQ22" s="210">
        <f t="shared" si="10"/>
        <v>62.5</v>
      </c>
      <c r="CR22" s="211">
        <f t="shared" si="10"/>
        <v>67.5</v>
      </c>
      <c r="CS22" s="211">
        <f t="shared" si="10"/>
        <v>95</v>
      </c>
      <c r="CT22" s="212">
        <f t="shared" si="10"/>
        <v>75</v>
      </c>
      <c r="CU22" s="211">
        <f t="shared" si="10"/>
        <v>0</v>
      </c>
      <c r="CV22" s="211">
        <f t="shared" si="10"/>
        <v>0</v>
      </c>
      <c r="CW22" s="211">
        <f t="shared" si="10"/>
        <v>0</v>
      </c>
      <c r="CX22" s="210">
        <f t="shared" si="10"/>
        <v>0</v>
      </c>
      <c r="CY22" s="211">
        <f t="shared" si="5"/>
        <v>0</v>
      </c>
      <c r="CZ22" s="211">
        <f t="shared" si="6"/>
        <v>0</v>
      </c>
      <c r="DA22" s="211">
        <f t="shared" si="7"/>
        <v>100</v>
      </c>
      <c r="DB22" s="212">
        <f t="shared" si="8"/>
        <v>100</v>
      </c>
      <c r="DC22" s="213">
        <f t="shared" si="9"/>
        <v>400</v>
      </c>
      <c r="DD22" s="27"/>
      <c r="DE22" s="27"/>
      <c r="DF22" s="27"/>
    </row>
    <row r="23" spans="1:110" ht="23.1" customHeight="1" x14ac:dyDescent="0.25">
      <c r="A23" s="229">
        <v>19</v>
      </c>
      <c r="B23" s="257" t="s">
        <v>303</v>
      </c>
      <c r="C23" s="258">
        <v>3187057</v>
      </c>
      <c r="D23" s="257"/>
      <c r="E23" s="259" t="s">
        <v>540</v>
      </c>
      <c r="F23" s="260" t="s">
        <v>540</v>
      </c>
      <c r="G23" s="260" t="s">
        <v>540</v>
      </c>
      <c r="H23" s="260" t="s">
        <v>540</v>
      </c>
      <c r="I23" s="260" t="s">
        <v>540</v>
      </c>
      <c r="J23" s="260" t="s">
        <v>540</v>
      </c>
      <c r="K23" s="260" t="s">
        <v>540</v>
      </c>
      <c r="L23" s="260" t="s">
        <v>540</v>
      </c>
      <c r="M23" s="260" t="s">
        <v>540</v>
      </c>
      <c r="N23" s="260" t="s">
        <v>540</v>
      </c>
      <c r="O23" s="260" t="s">
        <v>540</v>
      </c>
      <c r="P23" s="260" t="s">
        <v>540</v>
      </c>
      <c r="Q23" s="260" t="s">
        <v>540</v>
      </c>
      <c r="R23" s="260" t="s">
        <v>540</v>
      </c>
      <c r="S23" s="260" t="s">
        <v>540</v>
      </c>
      <c r="T23" s="260" t="s">
        <v>540</v>
      </c>
      <c r="U23" s="261" t="s">
        <v>538</v>
      </c>
      <c r="V23" s="262" t="s">
        <v>538</v>
      </c>
      <c r="W23" s="262" t="s">
        <v>538</v>
      </c>
      <c r="X23" s="262" t="s">
        <v>538</v>
      </c>
      <c r="Y23" s="262" t="s">
        <v>538</v>
      </c>
      <c r="Z23" s="262" t="s">
        <v>538</v>
      </c>
      <c r="AA23" s="262" t="s">
        <v>538</v>
      </c>
      <c r="AB23" s="262" t="s">
        <v>538</v>
      </c>
      <c r="AC23" s="262" t="s">
        <v>538</v>
      </c>
      <c r="AD23" s="262" t="s">
        <v>538</v>
      </c>
      <c r="AE23" s="262" t="s">
        <v>538</v>
      </c>
      <c r="AF23" s="262" t="s">
        <v>538</v>
      </c>
      <c r="AG23" s="262" t="s">
        <v>538</v>
      </c>
      <c r="AH23" s="262" t="s">
        <v>538</v>
      </c>
      <c r="AI23" s="262" t="s">
        <v>538</v>
      </c>
      <c r="AJ23" s="262" t="s">
        <v>538</v>
      </c>
      <c r="AK23" s="262" t="s">
        <v>538</v>
      </c>
      <c r="AL23" s="262" t="s">
        <v>538</v>
      </c>
      <c r="AM23" s="262" t="s">
        <v>538</v>
      </c>
      <c r="AN23" s="262" t="s">
        <v>538</v>
      </c>
      <c r="AO23" s="262" t="s">
        <v>538</v>
      </c>
      <c r="AP23" s="262" t="s">
        <v>538</v>
      </c>
      <c r="AQ23" s="262" t="s">
        <v>538</v>
      </c>
      <c r="AR23" s="262" t="s">
        <v>538</v>
      </c>
      <c r="AS23" s="262" t="s">
        <v>538</v>
      </c>
      <c r="AT23" s="262" t="s">
        <v>538</v>
      </c>
      <c r="AU23" s="262" t="s">
        <v>538</v>
      </c>
      <c r="AV23" s="333" t="s">
        <v>538</v>
      </c>
      <c r="AW23" s="265" t="s">
        <v>537</v>
      </c>
      <c r="AX23" s="263" t="s">
        <v>537</v>
      </c>
      <c r="AY23" s="263" t="s">
        <v>537</v>
      </c>
      <c r="AZ23" s="263" t="s">
        <v>537</v>
      </c>
      <c r="BA23" s="263" t="s">
        <v>537</v>
      </c>
      <c r="BB23" s="263" t="s">
        <v>537</v>
      </c>
      <c r="BC23" s="263" t="s">
        <v>537</v>
      </c>
      <c r="BD23" s="263" t="s">
        <v>537</v>
      </c>
      <c r="BE23" s="263" t="s">
        <v>537</v>
      </c>
      <c r="BF23" s="263" t="s">
        <v>537</v>
      </c>
      <c r="BG23" s="263" t="s">
        <v>537</v>
      </c>
      <c r="BH23" s="263" t="s">
        <v>537</v>
      </c>
      <c r="BI23" s="266" t="s">
        <v>525</v>
      </c>
      <c r="BJ23" s="266" t="s">
        <v>525</v>
      </c>
      <c r="BK23" s="266" t="s">
        <v>525</v>
      </c>
      <c r="BL23" s="266" t="s">
        <v>525</v>
      </c>
      <c r="BM23" s="266" t="s">
        <v>525</v>
      </c>
      <c r="BN23" s="266" t="s">
        <v>525</v>
      </c>
      <c r="BO23" s="266" t="s">
        <v>525</v>
      </c>
      <c r="BP23" s="266" t="s">
        <v>525</v>
      </c>
      <c r="BQ23" s="266" t="s">
        <v>525</v>
      </c>
      <c r="BR23" s="266" t="s">
        <v>525</v>
      </c>
      <c r="BS23" s="266" t="s">
        <v>525</v>
      </c>
      <c r="BT23" s="266" t="s">
        <v>525</v>
      </c>
      <c r="BU23" s="267" t="s">
        <v>525</v>
      </c>
      <c r="BV23" s="268" t="s">
        <v>46</v>
      </c>
      <c r="BW23" s="269" t="s">
        <v>46</v>
      </c>
      <c r="BX23" s="269" t="s">
        <v>46</v>
      </c>
      <c r="BY23" s="269" t="s">
        <v>46</v>
      </c>
      <c r="BZ23" s="269" t="s">
        <v>46</v>
      </c>
      <c r="CA23" s="269" t="s">
        <v>46</v>
      </c>
      <c r="CB23" s="269" t="s">
        <v>46</v>
      </c>
      <c r="CC23" s="269" t="s">
        <v>46</v>
      </c>
      <c r="CD23" s="269" t="s">
        <v>46</v>
      </c>
      <c r="CE23" s="269" t="s">
        <v>46</v>
      </c>
      <c r="CF23" s="269" t="s">
        <v>46</v>
      </c>
      <c r="CG23" s="269" t="s">
        <v>46</v>
      </c>
      <c r="CH23" s="269" t="s">
        <v>46</v>
      </c>
      <c r="CI23" s="269" t="s">
        <v>46</v>
      </c>
      <c r="CJ23" s="269" t="s">
        <v>46</v>
      </c>
      <c r="CK23" s="269" t="s">
        <v>46</v>
      </c>
      <c r="CL23" s="269" t="s">
        <v>46</v>
      </c>
      <c r="CM23" s="269" t="s">
        <v>46</v>
      </c>
      <c r="CN23" s="269" t="s">
        <v>46</v>
      </c>
      <c r="CO23" s="270" t="s">
        <v>46</v>
      </c>
      <c r="CP23" s="197"/>
      <c r="CQ23" s="198">
        <f t="shared" si="10"/>
        <v>60</v>
      </c>
      <c r="CR23" s="199">
        <f t="shared" si="10"/>
        <v>100</v>
      </c>
      <c r="CS23" s="199">
        <f t="shared" si="10"/>
        <v>65</v>
      </c>
      <c r="CT23" s="200">
        <f t="shared" si="10"/>
        <v>0</v>
      </c>
      <c r="CU23" s="199">
        <f t="shared" si="10"/>
        <v>75</v>
      </c>
      <c r="CV23" s="199">
        <f t="shared" si="10"/>
        <v>0</v>
      </c>
      <c r="CW23" s="199">
        <f t="shared" si="10"/>
        <v>0</v>
      </c>
      <c r="CX23" s="198">
        <f t="shared" si="10"/>
        <v>0</v>
      </c>
      <c r="CY23" s="199">
        <f t="shared" si="5"/>
        <v>0</v>
      </c>
      <c r="CZ23" s="199">
        <f t="shared" si="6"/>
        <v>0</v>
      </c>
      <c r="DA23" s="199">
        <f t="shared" si="7"/>
        <v>100</v>
      </c>
      <c r="DB23" s="200">
        <f t="shared" si="8"/>
        <v>100</v>
      </c>
      <c r="DC23" s="201">
        <f t="shared" si="9"/>
        <v>400</v>
      </c>
      <c r="DD23" s="27"/>
      <c r="DE23" s="27"/>
      <c r="DF23" s="27"/>
    </row>
    <row r="24" spans="1:110" ht="23.1" customHeight="1" x14ac:dyDescent="0.25">
      <c r="A24" s="230">
        <v>20</v>
      </c>
      <c r="B24" s="271" t="s">
        <v>305</v>
      </c>
      <c r="C24" s="272">
        <v>1820925</v>
      </c>
      <c r="D24" s="271"/>
      <c r="E24" s="273" t="s">
        <v>539</v>
      </c>
      <c r="F24" s="274" t="s">
        <v>539</v>
      </c>
      <c r="G24" s="274" t="s">
        <v>539</v>
      </c>
      <c r="H24" s="274" t="s">
        <v>539</v>
      </c>
      <c r="I24" s="274" t="s">
        <v>539</v>
      </c>
      <c r="J24" s="274" t="s">
        <v>539</v>
      </c>
      <c r="K24" s="274" t="s">
        <v>539</v>
      </c>
      <c r="L24" s="274" t="s">
        <v>539</v>
      </c>
      <c r="M24" s="274" t="s">
        <v>539</v>
      </c>
      <c r="N24" s="274" t="s">
        <v>539</v>
      </c>
      <c r="O24" s="274" t="s">
        <v>539</v>
      </c>
      <c r="P24" s="274" t="s">
        <v>539</v>
      </c>
      <c r="Q24" s="274" t="s">
        <v>539</v>
      </c>
      <c r="R24" s="274" t="s">
        <v>539</v>
      </c>
      <c r="S24" s="274" t="s">
        <v>539</v>
      </c>
      <c r="T24" s="274" t="s">
        <v>539</v>
      </c>
      <c r="U24" s="275" t="s">
        <v>538</v>
      </c>
      <c r="V24" s="276" t="s">
        <v>538</v>
      </c>
      <c r="W24" s="276" t="s">
        <v>538</v>
      </c>
      <c r="X24" s="276" t="s">
        <v>538</v>
      </c>
      <c r="Y24" s="276" t="s">
        <v>538</v>
      </c>
      <c r="Z24" s="276" t="s">
        <v>538</v>
      </c>
      <c r="AA24" s="276" t="s">
        <v>538</v>
      </c>
      <c r="AB24" s="276" t="s">
        <v>538</v>
      </c>
      <c r="AC24" s="276" t="s">
        <v>538</v>
      </c>
      <c r="AD24" s="276" t="s">
        <v>538</v>
      </c>
      <c r="AE24" s="276" t="s">
        <v>538</v>
      </c>
      <c r="AF24" s="276" t="s">
        <v>538</v>
      </c>
      <c r="AG24" s="276" t="s">
        <v>538</v>
      </c>
      <c r="AH24" s="276" t="s">
        <v>538</v>
      </c>
      <c r="AI24" s="276" t="s">
        <v>538</v>
      </c>
      <c r="AJ24" s="276" t="s">
        <v>538</v>
      </c>
      <c r="AK24" s="276" t="s">
        <v>538</v>
      </c>
      <c r="AL24" s="276" t="s">
        <v>538</v>
      </c>
      <c r="AM24" s="276" t="s">
        <v>538</v>
      </c>
      <c r="AN24" s="276" t="s">
        <v>538</v>
      </c>
      <c r="AO24" s="276" t="s">
        <v>538</v>
      </c>
      <c r="AP24" s="276" t="s">
        <v>538</v>
      </c>
      <c r="AQ24" s="276" t="s">
        <v>538</v>
      </c>
      <c r="AR24" s="276" t="s">
        <v>538</v>
      </c>
      <c r="AS24" s="276" t="s">
        <v>538</v>
      </c>
      <c r="AT24" s="276" t="s">
        <v>538</v>
      </c>
      <c r="AU24" s="276" t="s">
        <v>538</v>
      </c>
      <c r="AV24" s="334" t="s">
        <v>538</v>
      </c>
      <c r="AW24" s="279" t="s">
        <v>537</v>
      </c>
      <c r="AX24" s="277" t="s">
        <v>537</v>
      </c>
      <c r="AY24" s="277" t="s">
        <v>537</v>
      </c>
      <c r="AZ24" s="277" t="s">
        <v>537</v>
      </c>
      <c r="BA24" s="277" t="s">
        <v>537</v>
      </c>
      <c r="BB24" s="277" t="s">
        <v>537</v>
      </c>
      <c r="BC24" s="277" t="s">
        <v>537</v>
      </c>
      <c r="BD24" s="277" t="s">
        <v>537</v>
      </c>
      <c r="BE24" s="277" t="s">
        <v>537</v>
      </c>
      <c r="BF24" s="277" t="s">
        <v>537</v>
      </c>
      <c r="BG24" s="277" t="s">
        <v>537</v>
      </c>
      <c r="BH24" s="277" t="s">
        <v>537</v>
      </c>
      <c r="BI24" s="280" t="s">
        <v>525</v>
      </c>
      <c r="BJ24" s="280" t="s">
        <v>525</v>
      </c>
      <c r="BK24" s="280" t="s">
        <v>525</v>
      </c>
      <c r="BL24" s="280" t="s">
        <v>525</v>
      </c>
      <c r="BM24" s="280" t="s">
        <v>525</v>
      </c>
      <c r="BN24" s="280" t="s">
        <v>525</v>
      </c>
      <c r="BO24" s="280" t="s">
        <v>525</v>
      </c>
      <c r="BP24" s="280" t="s">
        <v>525</v>
      </c>
      <c r="BQ24" s="280" t="s">
        <v>525</v>
      </c>
      <c r="BR24" s="280" t="s">
        <v>525</v>
      </c>
      <c r="BS24" s="280" t="s">
        <v>525</v>
      </c>
      <c r="BT24" s="280" t="s">
        <v>525</v>
      </c>
      <c r="BU24" s="281" t="s">
        <v>525</v>
      </c>
      <c r="BV24" s="282" t="s">
        <v>46</v>
      </c>
      <c r="BW24" s="283" t="s">
        <v>46</v>
      </c>
      <c r="BX24" s="283" t="s">
        <v>46</v>
      </c>
      <c r="BY24" s="283" t="s">
        <v>46</v>
      </c>
      <c r="BZ24" s="283" t="s">
        <v>46</v>
      </c>
      <c r="CA24" s="283" t="s">
        <v>46</v>
      </c>
      <c r="CB24" s="283" t="s">
        <v>46</v>
      </c>
      <c r="CC24" s="283" t="s">
        <v>46</v>
      </c>
      <c r="CD24" s="283" t="s">
        <v>46</v>
      </c>
      <c r="CE24" s="283" t="s">
        <v>46</v>
      </c>
      <c r="CF24" s="283" t="s">
        <v>46</v>
      </c>
      <c r="CG24" s="283" t="s">
        <v>46</v>
      </c>
      <c r="CH24" s="283" t="s">
        <v>46</v>
      </c>
      <c r="CI24" s="283" t="s">
        <v>46</v>
      </c>
      <c r="CJ24" s="283" t="s">
        <v>46</v>
      </c>
      <c r="CK24" s="283" t="s">
        <v>46</v>
      </c>
      <c r="CL24" s="283" t="s">
        <v>46</v>
      </c>
      <c r="CM24" s="283" t="s">
        <v>46</v>
      </c>
      <c r="CN24" s="283" t="s">
        <v>46</v>
      </c>
      <c r="CO24" s="284" t="s">
        <v>46</v>
      </c>
      <c r="CP24" s="202"/>
      <c r="CQ24" s="203">
        <f t="shared" si="10"/>
        <v>60</v>
      </c>
      <c r="CR24" s="204">
        <f t="shared" si="10"/>
        <v>100</v>
      </c>
      <c r="CS24" s="204">
        <f t="shared" si="10"/>
        <v>65</v>
      </c>
      <c r="CT24" s="205">
        <f t="shared" si="10"/>
        <v>75</v>
      </c>
      <c r="CU24" s="204">
        <f t="shared" si="10"/>
        <v>0</v>
      </c>
      <c r="CV24" s="204">
        <f t="shared" si="10"/>
        <v>0</v>
      </c>
      <c r="CW24" s="204">
        <f t="shared" si="10"/>
        <v>0</v>
      </c>
      <c r="CX24" s="203">
        <f t="shared" si="10"/>
        <v>0</v>
      </c>
      <c r="CY24" s="204">
        <f t="shared" si="5"/>
        <v>0</v>
      </c>
      <c r="CZ24" s="204">
        <f t="shared" si="6"/>
        <v>0</v>
      </c>
      <c r="DA24" s="204">
        <f t="shared" si="7"/>
        <v>100</v>
      </c>
      <c r="DB24" s="205">
        <f t="shared" si="8"/>
        <v>100</v>
      </c>
      <c r="DC24" s="206">
        <f t="shared" si="9"/>
        <v>400</v>
      </c>
      <c r="DD24" s="27"/>
      <c r="DE24" s="27"/>
      <c r="DF24" s="27"/>
    </row>
    <row r="25" spans="1:110" ht="23.1" customHeight="1" x14ac:dyDescent="0.25">
      <c r="A25" s="230">
        <v>21</v>
      </c>
      <c r="B25" s="271" t="s">
        <v>307</v>
      </c>
      <c r="C25" s="272">
        <v>214476</v>
      </c>
      <c r="D25" s="271"/>
      <c r="E25" s="273" t="s">
        <v>539</v>
      </c>
      <c r="F25" s="274" t="s">
        <v>539</v>
      </c>
      <c r="G25" s="274" t="s">
        <v>539</v>
      </c>
      <c r="H25" s="274" t="s">
        <v>539</v>
      </c>
      <c r="I25" s="274" t="s">
        <v>539</v>
      </c>
      <c r="J25" s="274" t="s">
        <v>539</v>
      </c>
      <c r="K25" s="274" t="s">
        <v>539</v>
      </c>
      <c r="L25" s="274" t="s">
        <v>539</v>
      </c>
      <c r="M25" s="274" t="s">
        <v>539</v>
      </c>
      <c r="N25" s="274" t="s">
        <v>539</v>
      </c>
      <c r="O25" s="274" t="s">
        <v>539</v>
      </c>
      <c r="P25" s="274" t="s">
        <v>539</v>
      </c>
      <c r="Q25" s="274" t="s">
        <v>539</v>
      </c>
      <c r="R25" s="274" t="s">
        <v>539</v>
      </c>
      <c r="S25" s="274" t="s">
        <v>539</v>
      </c>
      <c r="T25" s="274" t="s">
        <v>539</v>
      </c>
      <c r="U25" s="273" t="s">
        <v>539</v>
      </c>
      <c r="V25" s="274" t="s">
        <v>539</v>
      </c>
      <c r="W25" s="274" t="s">
        <v>539</v>
      </c>
      <c r="X25" s="274" t="s">
        <v>539</v>
      </c>
      <c r="Y25" s="274" t="s">
        <v>539</v>
      </c>
      <c r="Z25" s="274" t="s">
        <v>539</v>
      </c>
      <c r="AA25" s="274" t="s">
        <v>539</v>
      </c>
      <c r="AB25" s="274" t="s">
        <v>539</v>
      </c>
      <c r="AC25" s="274" t="s">
        <v>539</v>
      </c>
      <c r="AD25" s="274" t="s">
        <v>539</v>
      </c>
      <c r="AE25" s="274" t="s">
        <v>539</v>
      </c>
      <c r="AF25" s="274" t="s">
        <v>539</v>
      </c>
      <c r="AG25" s="274" t="s">
        <v>539</v>
      </c>
      <c r="AH25" s="274" t="s">
        <v>539</v>
      </c>
      <c r="AI25" s="274" t="s">
        <v>539</v>
      </c>
      <c r="AJ25" s="274" t="s">
        <v>539</v>
      </c>
      <c r="AK25" s="274" t="s">
        <v>539</v>
      </c>
      <c r="AL25" s="274" t="s">
        <v>539</v>
      </c>
      <c r="AM25" s="274" t="s">
        <v>539</v>
      </c>
      <c r="AN25" s="274" t="s">
        <v>539</v>
      </c>
      <c r="AO25" s="274" t="s">
        <v>539</v>
      </c>
      <c r="AP25" s="274" t="s">
        <v>539</v>
      </c>
      <c r="AQ25" s="274" t="s">
        <v>539</v>
      </c>
      <c r="AR25" s="274" t="s">
        <v>539</v>
      </c>
      <c r="AS25" s="274" t="s">
        <v>539</v>
      </c>
      <c r="AT25" s="274" t="s">
        <v>539</v>
      </c>
      <c r="AU25" s="274" t="s">
        <v>539</v>
      </c>
      <c r="AV25" s="335" t="s">
        <v>539</v>
      </c>
      <c r="AW25" s="279" t="s">
        <v>537</v>
      </c>
      <c r="AX25" s="277" t="s">
        <v>537</v>
      </c>
      <c r="AY25" s="277" t="s">
        <v>537</v>
      </c>
      <c r="AZ25" s="277" t="s">
        <v>537</v>
      </c>
      <c r="BA25" s="277" t="s">
        <v>537</v>
      </c>
      <c r="BB25" s="277" t="s">
        <v>537</v>
      </c>
      <c r="BC25" s="277" t="s">
        <v>537</v>
      </c>
      <c r="BD25" s="277" t="s">
        <v>537</v>
      </c>
      <c r="BE25" s="277" t="s">
        <v>537</v>
      </c>
      <c r="BF25" s="277" t="s">
        <v>537</v>
      </c>
      <c r="BG25" s="280" t="s">
        <v>525</v>
      </c>
      <c r="BH25" s="280" t="s">
        <v>525</v>
      </c>
      <c r="BI25" s="280" t="s">
        <v>525</v>
      </c>
      <c r="BJ25" s="280" t="s">
        <v>525</v>
      </c>
      <c r="BK25" s="280" t="s">
        <v>525</v>
      </c>
      <c r="BL25" s="280" t="s">
        <v>525</v>
      </c>
      <c r="BM25" s="280" t="s">
        <v>525</v>
      </c>
      <c r="BN25" s="280" t="s">
        <v>525</v>
      </c>
      <c r="BO25" s="285" t="s">
        <v>538</v>
      </c>
      <c r="BP25" s="285" t="s">
        <v>538</v>
      </c>
      <c r="BQ25" s="285" t="s">
        <v>538</v>
      </c>
      <c r="BR25" s="285" t="s">
        <v>538</v>
      </c>
      <c r="BS25" s="285" t="s">
        <v>538</v>
      </c>
      <c r="BT25" s="285" t="s">
        <v>538</v>
      </c>
      <c r="BU25" s="286" t="s">
        <v>538</v>
      </c>
      <c r="BV25" s="287" t="s">
        <v>165</v>
      </c>
      <c r="BW25" s="289" t="s">
        <v>165</v>
      </c>
      <c r="BX25" s="289" t="s">
        <v>165</v>
      </c>
      <c r="BY25" s="289" t="s">
        <v>165</v>
      </c>
      <c r="BZ25" s="289" t="s">
        <v>165</v>
      </c>
      <c r="CA25" s="289" t="s">
        <v>165</v>
      </c>
      <c r="CB25" s="289" t="s">
        <v>165</v>
      </c>
      <c r="CC25" s="289" t="s">
        <v>165</v>
      </c>
      <c r="CD25" s="289" t="s">
        <v>165</v>
      </c>
      <c r="CE25" s="289" t="s">
        <v>165</v>
      </c>
      <c r="CF25" s="290" t="s">
        <v>184</v>
      </c>
      <c r="CG25" s="290" t="s">
        <v>184</v>
      </c>
      <c r="CH25" s="290" t="s">
        <v>184</v>
      </c>
      <c r="CI25" s="290" t="s">
        <v>184</v>
      </c>
      <c r="CJ25" s="290" t="s">
        <v>184</v>
      </c>
      <c r="CK25" s="290" t="s">
        <v>184</v>
      </c>
      <c r="CL25" s="290" t="s">
        <v>184</v>
      </c>
      <c r="CM25" s="290" t="s">
        <v>184</v>
      </c>
      <c r="CN25" s="290" t="s">
        <v>184</v>
      </c>
      <c r="CO25" s="291" t="s">
        <v>184</v>
      </c>
      <c r="CP25" s="202"/>
      <c r="CQ25" s="203">
        <f t="shared" ref="CQ25:CX34" si="11">SUMIFS($E$4:$CO$4,$E25:$CO25,CQ$4)</f>
        <v>50</v>
      </c>
      <c r="CR25" s="204">
        <f t="shared" si="11"/>
        <v>35</v>
      </c>
      <c r="CS25" s="204">
        <f t="shared" si="11"/>
        <v>40</v>
      </c>
      <c r="CT25" s="205">
        <f t="shared" si="11"/>
        <v>175</v>
      </c>
      <c r="CU25" s="204">
        <f t="shared" si="11"/>
        <v>0</v>
      </c>
      <c r="CV25" s="204">
        <f t="shared" si="11"/>
        <v>0</v>
      </c>
      <c r="CW25" s="204">
        <f t="shared" si="11"/>
        <v>0</v>
      </c>
      <c r="CX25" s="203">
        <f t="shared" si="11"/>
        <v>0</v>
      </c>
      <c r="CY25" s="204">
        <f t="shared" si="5"/>
        <v>0</v>
      </c>
      <c r="CZ25" s="204">
        <f t="shared" si="6"/>
        <v>0</v>
      </c>
      <c r="DA25" s="204">
        <f t="shared" si="7"/>
        <v>100</v>
      </c>
      <c r="DB25" s="205">
        <f t="shared" si="8"/>
        <v>100</v>
      </c>
      <c r="DC25" s="206">
        <f t="shared" si="9"/>
        <v>400</v>
      </c>
      <c r="DD25" s="27"/>
      <c r="DE25" s="27"/>
      <c r="DF25" s="27"/>
    </row>
    <row r="26" spans="1:110" ht="23.1" customHeight="1" x14ac:dyDescent="0.25">
      <c r="A26" s="230">
        <v>22</v>
      </c>
      <c r="B26" s="271" t="s">
        <v>310</v>
      </c>
      <c r="C26" s="272">
        <v>6000</v>
      </c>
      <c r="D26" s="271"/>
      <c r="E26" s="273" t="s">
        <v>539</v>
      </c>
      <c r="F26" s="274" t="s">
        <v>539</v>
      </c>
      <c r="G26" s="274" t="s">
        <v>539</v>
      </c>
      <c r="H26" s="274" t="s">
        <v>539</v>
      </c>
      <c r="I26" s="274" t="s">
        <v>539</v>
      </c>
      <c r="J26" s="274" t="s">
        <v>539</v>
      </c>
      <c r="K26" s="274" t="s">
        <v>539</v>
      </c>
      <c r="L26" s="274" t="s">
        <v>539</v>
      </c>
      <c r="M26" s="274" t="s">
        <v>539</v>
      </c>
      <c r="N26" s="274" t="s">
        <v>539</v>
      </c>
      <c r="O26" s="274" t="s">
        <v>539</v>
      </c>
      <c r="P26" s="274" t="s">
        <v>539</v>
      </c>
      <c r="Q26" s="274" t="s">
        <v>539</v>
      </c>
      <c r="R26" s="274" t="s">
        <v>539</v>
      </c>
      <c r="S26" s="274" t="s">
        <v>539</v>
      </c>
      <c r="T26" s="274" t="s">
        <v>539</v>
      </c>
      <c r="U26" s="273" t="s">
        <v>539</v>
      </c>
      <c r="V26" s="274" t="s">
        <v>539</v>
      </c>
      <c r="W26" s="274" t="s">
        <v>539</v>
      </c>
      <c r="X26" s="274" t="s">
        <v>539</v>
      </c>
      <c r="Y26" s="274" t="s">
        <v>539</v>
      </c>
      <c r="Z26" s="274" t="s">
        <v>539</v>
      </c>
      <c r="AA26" s="274" t="s">
        <v>539</v>
      </c>
      <c r="AB26" s="274" t="s">
        <v>539</v>
      </c>
      <c r="AC26" s="274" t="s">
        <v>539</v>
      </c>
      <c r="AD26" s="274" t="s">
        <v>539</v>
      </c>
      <c r="AE26" s="274" t="s">
        <v>539</v>
      </c>
      <c r="AF26" s="274" t="s">
        <v>539</v>
      </c>
      <c r="AG26" s="274" t="s">
        <v>539</v>
      </c>
      <c r="AH26" s="274" t="s">
        <v>539</v>
      </c>
      <c r="AI26" s="274" t="s">
        <v>539</v>
      </c>
      <c r="AJ26" s="274" t="s">
        <v>539</v>
      </c>
      <c r="AK26" s="274" t="s">
        <v>539</v>
      </c>
      <c r="AL26" s="274" t="s">
        <v>539</v>
      </c>
      <c r="AM26" s="274" t="s">
        <v>539</v>
      </c>
      <c r="AN26" s="274" t="s">
        <v>539</v>
      </c>
      <c r="AO26" s="274" t="s">
        <v>539</v>
      </c>
      <c r="AP26" s="274" t="s">
        <v>539</v>
      </c>
      <c r="AQ26" s="274" t="s">
        <v>539</v>
      </c>
      <c r="AR26" s="274" t="s">
        <v>539</v>
      </c>
      <c r="AS26" s="274" t="s">
        <v>539</v>
      </c>
      <c r="AT26" s="274" t="s">
        <v>539</v>
      </c>
      <c r="AU26" s="274" t="s">
        <v>539</v>
      </c>
      <c r="AV26" s="335" t="s">
        <v>539</v>
      </c>
      <c r="AW26" s="279" t="s">
        <v>537</v>
      </c>
      <c r="AX26" s="277" t="s">
        <v>537</v>
      </c>
      <c r="AY26" s="277" t="s">
        <v>537</v>
      </c>
      <c r="AZ26" s="277" t="s">
        <v>537</v>
      </c>
      <c r="BA26" s="277" t="s">
        <v>537</v>
      </c>
      <c r="BB26" s="277" t="s">
        <v>537</v>
      </c>
      <c r="BC26" s="277" t="s">
        <v>537</v>
      </c>
      <c r="BD26" s="277" t="s">
        <v>537</v>
      </c>
      <c r="BE26" s="277" t="s">
        <v>537</v>
      </c>
      <c r="BF26" s="277" t="s">
        <v>537</v>
      </c>
      <c r="BG26" s="280" t="s">
        <v>525</v>
      </c>
      <c r="BH26" s="280" t="s">
        <v>525</v>
      </c>
      <c r="BI26" s="280" t="s">
        <v>525</v>
      </c>
      <c r="BJ26" s="280" t="s">
        <v>525</v>
      </c>
      <c r="BK26" s="280" t="s">
        <v>525</v>
      </c>
      <c r="BL26" s="280" t="s">
        <v>525</v>
      </c>
      <c r="BM26" s="280" t="s">
        <v>525</v>
      </c>
      <c r="BN26" s="280" t="s">
        <v>525</v>
      </c>
      <c r="BO26" s="285" t="s">
        <v>538</v>
      </c>
      <c r="BP26" s="285" t="s">
        <v>538</v>
      </c>
      <c r="BQ26" s="285" t="s">
        <v>538</v>
      </c>
      <c r="BR26" s="285" t="s">
        <v>538</v>
      </c>
      <c r="BS26" s="285" t="s">
        <v>538</v>
      </c>
      <c r="BT26" s="285" t="s">
        <v>538</v>
      </c>
      <c r="BU26" s="286" t="s">
        <v>538</v>
      </c>
      <c r="BV26" s="287" t="s">
        <v>165</v>
      </c>
      <c r="BW26" s="288" t="s">
        <v>165</v>
      </c>
      <c r="BX26" s="288" t="s">
        <v>165</v>
      </c>
      <c r="BY26" s="288" t="s">
        <v>165</v>
      </c>
      <c r="BZ26" s="288" t="s">
        <v>165</v>
      </c>
      <c r="CA26" s="288" t="s">
        <v>165</v>
      </c>
      <c r="CB26" s="288" t="s">
        <v>165</v>
      </c>
      <c r="CC26" s="288" t="s">
        <v>165</v>
      </c>
      <c r="CD26" s="288" t="s">
        <v>165</v>
      </c>
      <c r="CE26" s="288" t="s">
        <v>165</v>
      </c>
      <c r="CF26" s="310" t="s">
        <v>184</v>
      </c>
      <c r="CG26" s="310" t="s">
        <v>184</v>
      </c>
      <c r="CH26" s="310" t="s">
        <v>184</v>
      </c>
      <c r="CI26" s="310" t="s">
        <v>184</v>
      </c>
      <c r="CJ26" s="310" t="s">
        <v>184</v>
      </c>
      <c r="CK26" s="310" t="s">
        <v>184</v>
      </c>
      <c r="CL26" s="310" t="s">
        <v>184</v>
      </c>
      <c r="CM26" s="310" t="s">
        <v>184</v>
      </c>
      <c r="CN26" s="310" t="s">
        <v>184</v>
      </c>
      <c r="CO26" s="311" t="s">
        <v>184</v>
      </c>
      <c r="CP26" s="202"/>
      <c r="CQ26" s="203">
        <f t="shared" si="11"/>
        <v>50</v>
      </c>
      <c r="CR26" s="204">
        <f t="shared" si="11"/>
        <v>35</v>
      </c>
      <c r="CS26" s="204">
        <f t="shared" si="11"/>
        <v>40</v>
      </c>
      <c r="CT26" s="205">
        <f t="shared" si="11"/>
        <v>175</v>
      </c>
      <c r="CU26" s="204">
        <f t="shared" si="11"/>
        <v>0</v>
      </c>
      <c r="CV26" s="204">
        <f t="shared" si="11"/>
        <v>0</v>
      </c>
      <c r="CW26" s="204">
        <f t="shared" si="11"/>
        <v>0</v>
      </c>
      <c r="CX26" s="203">
        <f t="shared" si="11"/>
        <v>0</v>
      </c>
      <c r="CY26" s="204">
        <f t="shared" si="5"/>
        <v>0</v>
      </c>
      <c r="CZ26" s="204">
        <f t="shared" si="6"/>
        <v>0</v>
      </c>
      <c r="DA26" s="204">
        <f t="shared" si="7"/>
        <v>100</v>
      </c>
      <c r="DB26" s="205">
        <f t="shared" si="8"/>
        <v>100</v>
      </c>
      <c r="DC26" s="206">
        <f t="shared" si="9"/>
        <v>400</v>
      </c>
      <c r="DD26" s="27"/>
      <c r="DE26" s="27"/>
      <c r="DF26" s="27"/>
    </row>
    <row r="27" spans="1:110" ht="23.1" customHeight="1" x14ac:dyDescent="0.25">
      <c r="A27" s="230">
        <v>23</v>
      </c>
      <c r="B27" s="271" t="s">
        <v>312</v>
      </c>
      <c r="C27" s="272">
        <v>28040</v>
      </c>
      <c r="D27" s="271"/>
      <c r="E27" s="273" t="s">
        <v>539</v>
      </c>
      <c r="F27" s="274" t="s">
        <v>539</v>
      </c>
      <c r="G27" s="274" t="s">
        <v>539</v>
      </c>
      <c r="H27" s="274" t="s">
        <v>539</v>
      </c>
      <c r="I27" s="274" t="s">
        <v>539</v>
      </c>
      <c r="J27" s="274" t="s">
        <v>539</v>
      </c>
      <c r="K27" s="274" t="s">
        <v>539</v>
      </c>
      <c r="L27" s="274" t="s">
        <v>539</v>
      </c>
      <c r="M27" s="274" t="s">
        <v>539</v>
      </c>
      <c r="N27" s="274" t="s">
        <v>539</v>
      </c>
      <c r="O27" s="274" t="s">
        <v>539</v>
      </c>
      <c r="P27" s="274" t="s">
        <v>539</v>
      </c>
      <c r="Q27" s="274" t="s">
        <v>539</v>
      </c>
      <c r="R27" s="274" t="s">
        <v>539</v>
      </c>
      <c r="S27" s="274" t="s">
        <v>539</v>
      </c>
      <c r="T27" s="274" t="s">
        <v>539</v>
      </c>
      <c r="U27" s="273" t="s">
        <v>539</v>
      </c>
      <c r="V27" s="274" t="s">
        <v>539</v>
      </c>
      <c r="W27" s="274" t="s">
        <v>539</v>
      </c>
      <c r="X27" s="274" t="s">
        <v>539</v>
      </c>
      <c r="Y27" s="274" t="s">
        <v>539</v>
      </c>
      <c r="Z27" s="274" t="s">
        <v>539</v>
      </c>
      <c r="AA27" s="274" t="s">
        <v>539</v>
      </c>
      <c r="AB27" s="274" t="s">
        <v>539</v>
      </c>
      <c r="AC27" s="274" t="s">
        <v>539</v>
      </c>
      <c r="AD27" s="274" t="s">
        <v>539</v>
      </c>
      <c r="AE27" s="274" t="s">
        <v>539</v>
      </c>
      <c r="AF27" s="274" t="s">
        <v>539</v>
      </c>
      <c r="AG27" s="274" t="s">
        <v>539</v>
      </c>
      <c r="AH27" s="274" t="s">
        <v>539</v>
      </c>
      <c r="AI27" s="274" t="s">
        <v>539</v>
      </c>
      <c r="AJ27" s="274" t="s">
        <v>539</v>
      </c>
      <c r="AK27" s="274" t="s">
        <v>539</v>
      </c>
      <c r="AL27" s="274" t="s">
        <v>539</v>
      </c>
      <c r="AM27" s="274" t="s">
        <v>539</v>
      </c>
      <c r="AN27" s="274" t="s">
        <v>539</v>
      </c>
      <c r="AO27" s="274" t="s">
        <v>539</v>
      </c>
      <c r="AP27" s="274" t="s">
        <v>539</v>
      </c>
      <c r="AQ27" s="274" t="s">
        <v>539</v>
      </c>
      <c r="AR27" s="274" t="s">
        <v>539</v>
      </c>
      <c r="AS27" s="274" t="s">
        <v>539</v>
      </c>
      <c r="AT27" s="274" t="s">
        <v>539</v>
      </c>
      <c r="AU27" s="274" t="s">
        <v>539</v>
      </c>
      <c r="AV27" s="335" t="s">
        <v>539</v>
      </c>
      <c r="AW27" s="279" t="s">
        <v>537</v>
      </c>
      <c r="AX27" s="277" t="s">
        <v>537</v>
      </c>
      <c r="AY27" s="277" t="s">
        <v>537</v>
      </c>
      <c r="AZ27" s="277" t="s">
        <v>537</v>
      </c>
      <c r="BA27" s="277" t="s">
        <v>537</v>
      </c>
      <c r="BB27" s="277" t="s">
        <v>537</v>
      </c>
      <c r="BC27" s="277" t="s">
        <v>537</v>
      </c>
      <c r="BD27" s="277" t="s">
        <v>537</v>
      </c>
      <c r="BE27" s="277" t="s">
        <v>537</v>
      </c>
      <c r="BF27" s="277" t="s">
        <v>537</v>
      </c>
      <c r="BG27" s="280" t="s">
        <v>525</v>
      </c>
      <c r="BH27" s="280" t="s">
        <v>525</v>
      </c>
      <c r="BI27" s="280" t="s">
        <v>525</v>
      </c>
      <c r="BJ27" s="280" t="s">
        <v>525</v>
      </c>
      <c r="BK27" s="280" t="s">
        <v>525</v>
      </c>
      <c r="BL27" s="280" t="s">
        <v>525</v>
      </c>
      <c r="BM27" s="280" t="s">
        <v>525</v>
      </c>
      <c r="BN27" s="280" t="s">
        <v>525</v>
      </c>
      <c r="BO27" s="285" t="s">
        <v>538</v>
      </c>
      <c r="BP27" s="285" t="s">
        <v>538</v>
      </c>
      <c r="BQ27" s="285" t="s">
        <v>538</v>
      </c>
      <c r="BR27" s="285" t="s">
        <v>538</v>
      </c>
      <c r="BS27" s="285" t="s">
        <v>538</v>
      </c>
      <c r="BT27" s="285" t="s">
        <v>538</v>
      </c>
      <c r="BU27" s="286" t="s">
        <v>538</v>
      </c>
      <c r="BV27" s="287" t="s">
        <v>165</v>
      </c>
      <c r="BW27" s="289" t="s">
        <v>165</v>
      </c>
      <c r="BX27" s="289" t="s">
        <v>165</v>
      </c>
      <c r="BY27" s="289" t="s">
        <v>165</v>
      </c>
      <c r="BZ27" s="289" t="s">
        <v>165</v>
      </c>
      <c r="CA27" s="289" t="s">
        <v>165</v>
      </c>
      <c r="CB27" s="289" t="s">
        <v>165</v>
      </c>
      <c r="CC27" s="289" t="s">
        <v>165</v>
      </c>
      <c r="CD27" s="289" t="s">
        <v>165</v>
      </c>
      <c r="CE27" s="289" t="s">
        <v>165</v>
      </c>
      <c r="CF27" s="290" t="s">
        <v>184</v>
      </c>
      <c r="CG27" s="290" t="s">
        <v>184</v>
      </c>
      <c r="CH27" s="290" t="s">
        <v>184</v>
      </c>
      <c r="CI27" s="290" t="s">
        <v>184</v>
      </c>
      <c r="CJ27" s="290" t="s">
        <v>184</v>
      </c>
      <c r="CK27" s="290" t="s">
        <v>184</v>
      </c>
      <c r="CL27" s="290" t="s">
        <v>184</v>
      </c>
      <c r="CM27" s="290" t="s">
        <v>184</v>
      </c>
      <c r="CN27" s="290" t="s">
        <v>184</v>
      </c>
      <c r="CO27" s="291" t="s">
        <v>184</v>
      </c>
      <c r="CP27" s="202"/>
      <c r="CQ27" s="203">
        <f t="shared" si="11"/>
        <v>50</v>
      </c>
      <c r="CR27" s="204">
        <f t="shared" si="11"/>
        <v>35</v>
      </c>
      <c r="CS27" s="204">
        <f t="shared" si="11"/>
        <v>40</v>
      </c>
      <c r="CT27" s="205">
        <f t="shared" si="11"/>
        <v>175</v>
      </c>
      <c r="CU27" s="204">
        <f t="shared" si="11"/>
        <v>0</v>
      </c>
      <c r="CV27" s="204">
        <f t="shared" si="11"/>
        <v>0</v>
      </c>
      <c r="CW27" s="204">
        <f t="shared" si="11"/>
        <v>0</v>
      </c>
      <c r="CX27" s="203">
        <f t="shared" si="11"/>
        <v>0</v>
      </c>
      <c r="CY27" s="204">
        <f t="shared" si="5"/>
        <v>0</v>
      </c>
      <c r="CZ27" s="204">
        <f t="shared" si="6"/>
        <v>0</v>
      </c>
      <c r="DA27" s="204">
        <f t="shared" si="7"/>
        <v>100</v>
      </c>
      <c r="DB27" s="205">
        <f t="shared" si="8"/>
        <v>100</v>
      </c>
      <c r="DC27" s="206">
        <f t="shared" si="9"/>
        <v>400</v>
      </c>
      <c r="DD27" s="27"/>
      <c r="DE27" s="27"/>
      <c r="DF27" s="27"/>
    </row>
    <row r="28" spans="1:110" ht="23.1" customHeight="1" thickBot="1" x14ac:dyDescent="0.3">
      <c r="A28" s="231">
        <v>24</v>
      </c>
      <c r="B28" s="292" t="s">
        <v>314</v>
      </c>
      <c r="C28" s="293">
        <v>777</v>
      </c>
      <c r="D28" s="292"/>
      <c r="E28" s="294" t="s">
        <v>539</v>
      </c>
      <c r="F28" s="295" t="s">
        <v>539</v>
      </c>
      <c r="G28" s="295" t="s">
        <v>539</v>
      </c>
      <c r="H28" s="295" t="s">
        <v>539</v>
      </c>
      <c r="I28" s="295" t="s">
        <v>539</v>
      </c>
      <c r="J28" s="295" t="s">
        <v>539</v>
      </c>
      <c r="K28" s="295" t="s">
        <v>539</v>
      </c>
      <c r="L28" s="295" t="s">
        <v>539</v>
      </c>
      <c r="M28" s="295" t="s">
        <v>539</v>
      </c>
      <c r="N28" s="295" t="s">
        <v>539</v>
      </c>
      <c r="O28" s="295" t="s">
        <v>539</v>
      </c>
      <c r="P28" s="295" t="s">
        <v>539</v>
      </c>
      <c r="Q28" s="295" t="s">
        <v>539</v>
      </c>
      <c r="R28" s="295" t="s">
        <v>539</v>
      </c>
      <c r="S28" s="295" t="s">
        <v>539</v>
      </c>
      <c r="T28" s="295" t="s">
        <v>539</v>
      </c>
      <c r="U28" s="294" t="s">
        <v>539</v>
      </c>
      <c r="V28" s="295" t="s">
        <v>539</v>
      </c>
      <c r="W28" s="295" t="s">
        <v>539</v>
      </c>
      <c r="X28" s="295" t="s">
        <v>539</v>
      </c>
      <c r="Y28" s="295" t="s">
        <v>539</v>
      </c>
      <c r="Z28" s="295" t="s">
        <v>539</v>
      </c>
      <c r="AA28" s="295" t="s">
        <v>539</v>
      </c>
      <c r="AB28" s="295" t="s">
        <v>539</v>
      </c>
      <c r="AC28" s="295" t="s">
        <v>539</v>
      </c>
      <c r="AD28" s="295" t="s">
        <v>539</v>
      </c>
      <c r="AE28" s="295" t="s">
        <v>539</v>
      </c>
      <c r="AF28" s="295" t="s">
        <v>539</v>
      </c>
      <c r="AG28" s="295" t="s">
        <v>539</v>
      </c>
      <c r="AH28" s="295" t="s">
        <v>539</v>
      </c>
      <c r="AI28" s="295" t="s">
        <v>539</v>
      </c>
      <c r="AJ28" s="295" t="s">
        <v>539</v>
      </c>
      <c r="AK28" s="295" t="s">
        <v>539</v>
      </c>
      <c r="AL28" s="295" t="s">
        <v>539</v>
      </c>
      <c r="AM28" s="295" t="s">
        <v>539</v>
      </c>
      <c r="AN28" s="295" t="s">
        <v>539</v>
      </c>
      <c r="AO28" s="295" t="s">
        <v>539</v>
      </c>
      <c r="AP28" s="295" t="s">
        <v>539</v>
      </c>
      <c r="AQ28" s="295" t="s">
        <v>539</v>
      </c>
      <c r="AR28" s="295" t="s">
        <v>539</v>
      </c>
      <c r="AS28" s="295" t="s">
        <v>539</v>
      </c>
      <c r="AT28" s="295" t="s">
        <v>539</v>
      </c>
      <c r="AU28" s="295" t="s">
        <v>539</v>
      </c>
      <c r="AV28" s="336" t="s">
        <v>539</v>
      </c>
      <c r="AW28" s="299" t="s">
        <v>537</v>
      </c>
      <c r="AX28" s="297" t="s">
        <v>537</v>
      </c>
      <c r="AY28" s="297" t="s">
        <v>537</v>
      </c>
      <c r="AZ28" s="297" t="s">
        <v>537</v>
      </c>
      <c r="BA28" s="297" t="s">
        <v>537</v>
      </c>
      <c r="BB28" s="297" t="s">
        <v>537</v>
      </c>
      <c r="BC28" s="297" t="s">
        <v>537</v>
      </c>
      <c r="BD28" s="297" t="s">
        <v>537</v>
      </c>
      <c r="BE28" s="297" t="s">
        <v>537</v>
      </c>
      <c r="BF28" s="297" t="s">
        <v>537</v>
      </c>
      <c r="BG28" s="300" t="s">
        <v>525</v>
      </c>
      <c r="BH28" s="300" t="s">
        <v>525</v>
      </c>
      <c r="BI28" s="300" t="s">
        <v>525</v>
      </c>
      <c r="BJ28" s="300" t="s">
        <v>525</v>
      </c>
      <c r="BK28" s="300" t="s">
        <v>525</v>
      </c>
      <c r="BL28" s="300" t="s">
        <v>525</v>
      </c>
      <c r="BM28" s="300" t="s">
        <v>525</v>
      </c>
      <c r="BN28" s="300" t="s">
        <v>525</v>
      </c>
      <c r="BO28" s="296" t="s">
        <v>538</v>
      </c>
      <c r="BP28" s="296" t="s">
        <v>538</v>
      </c>
      <c r="BQ28" s="296" t="s">
        <v>538</v>
      </c>
      <c r="BR28" s="296" t="s">
        <v>538</v>
      </c>
      <c r="BS28" s="296" t="s">
        <v>538</v>
      </c>
      <c r="BT28" s="296" t="s">
        <v>538</v>
      </c>
      <c r="BU28" s="301" t="s">
        <v>538</v>
      </c>
      <c r="BV28" s="302" t="s">
        <v>165</v>
      </c>
      <c r="BW28" s="337" t="s">
        <v>165</v>
      </c>
      <c r="BX28" s="337" t="s">
        <v>165</v>
      </c>
      <c r="BY28" s="337" t="s">
        <v>165</v>
      </c>
      <c r="BZ28" s="337" t="s">
        <v>165</v>
      </c>
      <c r="CA28" s="337" t="s">
        <v>165</v>
      </c>
      <c r="CB28" s="337" t="s">
        <v>165</v>
      </c>
      <c r="CC28" s="337" t="s">
        <v>165</v>
      </c>
      <c r="CD28" s="337" t="s">
        <v>165</v>
      </c>
      <c r="CE28" s="337" t="s">
        <v>165</v>
      </c>
      <c r="CF28" s="338" t="s">
        <v>184</v>
      </c>
      <c r="CG28" s="338" t="s">
        <v>184</v>
      </c>
      <c r="CH28" s="338" t="s">
        <v>184</v>
      </c>
      <c r="CI28" s="338" t="s">
        <v>184</v>
      </c>
      <c r="CJ28" s="338" t="s">
        <v>184</v>
      </c>
      <c r="CK28" s="338" t="s">
        <v>184</v>
      </c>
      <c r="CL28" s="338" t="s">
        <v>184</v>
      </c>
      <c r="CM28" s="338" t="s">
        <v>184</v>
      </c>
      <c r="CN28" s="338" t="s">
        <v>184</v>
      </c>
      <c r="CO28" s="339" t="s">
        <v>184</v>
      </c>
      <c r="CP28" s="209"/>
      <c r="CQ28" s="210">
        <f t="shared" si="11"/>
        <v>50</v>
      </c>
      <c r="CR28" s="211">
        <f t="shared" si="11"/>
        <v>35</v>
      </c>
      <c r="CS28" s="211">
        <f t="shared" si="11"/>
        <v>40</v>
      </c>
      <c r="CT28" s="212">
        <f t="shared" si="11"/>
        <v>175</v>
      </c>
      <c r="CU28" s="211">
        <f t="shared" si="11"/>
        <v>0</v>
      </c>
      <c r="CV28" s="211">
        <f t="shared" si="11"/>
        <v>0</v>
      </c>
      <c r="CW28" s="211">
        <f t="shared" si="11"/>
        <v>0</v>
      </c>
      <c r="CX28" s="210">
        <f t="shared" si="11"/>
        <v>0</v>
      </c>
      <c r="CY28" s="211">
        <f t="shared" si="5"/>
        <v>0</v>
      </c>
      <c r="CZ28" s="211">
        <f t="shared" si="6"/>
        <v>0</v>
      </c>
      <c r="DA28" s="211">
        <f t="shared" si="7"/>
        <v>100</v>
      </c>
      <c r="DB28" s="212">
        <f t="shared" si="8"/>
        <v>100</v>
      </c>
      <c r="DC28" s="213">
        <f t="shared" si="9"/>
        <v>400</v>
      </c>
      <c r="DD28" s="27"/>
      <c r="DE28" s="27"/>
      <c r="DF28" s="27"/>
    </row>
    <row r="29" spans="1:110" ht="23.1" customHeight="1" x14ac:dyDescent="0.25">
      <c r="A29" s="229">
        <v>25</v>
      </c>
      <c r="B29" s="257" t="s">
        <v>316</v>
      </c>
      <c r="C29" s="258">
        <v>1225241</v>
      </c>
      <c r="D29" s="257"/>
      <c r="E29" s="259" t="s">
        <v>540</v>
      </c>
      <c r="F29" s="260" t="s">
        <v>540</v>
      </c>
      <c r="G29" s="260" t="s">
        <v>540</v>
      </c>
      <c r="H29" s="260" t="s">
        <v>540</v>
      </c>
      <c r="I29" s="260" t="s">
        <v>540</v>
      </c>
      <c r="J29" s="260" t="s">
        <v>540</v>
      </c>
      <c r="K29" s="260" t="s">
        <v>540</v>
      </c>
      <c r="L29" s="260" t="s">
        <v>540</v>
      </c>
      <c r="M29" s="260" t="s">
        <v>540</v>
      </c>
      <c r="N29" s="260" t="s">
        <v>540</v>
      </c>
      <c r="O29" s="260" t="s">
        <v>540</v>
      </c>
      <c r="P29" s="260" t="s">
        <v>540</v>
      </c>
      <c r="Q29" s="260" t="s">
        <v>540</v>
      </c>
      <c r="R29" s="260" t="s">
        <v>540</v>
      </c>
      <c r="S29" s="260" t="s">
        <v>540</v>
      </c>
      <c r="T29" s="260" t="s">
        <v>540</v>
      </c>
      <c r="U29" s="340" t="s">
        <v>539</v>
      </c>
      <c r="V29" s="262" t="s">
        <v>538</v>
      </c>
      <c r="W29" s="262" t="s">
        <v>538</v>
      </c>
      <c r="X29" s="262" t="s">
        <v>538</v>
      </c>
      <c r="Y29" s="262" t="s">
        <v>538</v>
      </c>
      <c r="Z29" s="262" t="s">
        <v>538</v>
      </c>
      <c r="AA29" s="262" t="s">
        <v>538</v>
      </c>
      <c r="AB29" s="262" t="s">
        <v>538</v>
      </c>
      <c r="AC29" s="262" t="s">
        <v>538</v>
      </c>
      <c r="AD29" s="262" t="s">
        <v>538</v>
      </c>
      <c r="AE29" s="262" t="s">
        <v>538</v>
      </c>
      <c r="AF29" s="262" t="s">
        <v>538</v>
      </c>
      <c r="AG29" s="262" t="s">
        <v>538</v>
      </c>
      <c r="AH29" s="262" t="s">
        <v>538</v>
      </c>
      <c r="AI29" s="262" t="s">
        <v>538</v>
      </c>
      <c r="AJ29" s="262" t="s">
        <v>538</v>
      </c>
      <c r="AK29" s="262" t="s">
        <v>538</v>
      </c>
      <c r="AL29" s="262" t="s">
        <v>538</v>
      </c>
      <c r="AM29" s="262" t="s">
        <v>538</v>
      </c>
      <c r="AN29" s="263" t="s">
        <v>537</v>
      </c>
      <c r="AO29" s="263" t="s">
        <v>537</v>
      </c>
      <c r="AP29" s="263" t="s">
        <v>537</v>
      </c>
      <c r="AQ29" s="263" t="s">
        <v>537</v>
      </c>
      <c r="AR29" s="263" t="s">
        <v>537</v>
      </c>
      <c r="AS29" s="263" t="s">
        <v>537</v>
      </c>
      <c r="AT29" s="263" t="s">
        <v>537</v>
      </c>
      <c r="AU29" s="263" t="s">
        <v>537</v>
      </c>
      <c r="AV29" s="264" t="s">
        <v>537</v>
      </c>
      <c r="AW29" s="265" t="s">
        <v>537</v>
      </c>
      <c r="AX29" s="263" t="s">
        <v>537</v>
      </c>
      <c r="AY29" s="263" t="s">
        <v>537</v>
      </c>
      <c r="AZ29" s="263" t="s">
        <v>537</v>
      </c>
      <c r="BA29" s="263" t="s">
        <v>537</v>
      </c>
      <c r="BB29" s="263" t="s">
        <v>537</v>
      </c>
      <c r="BC29" s="266" t="s">
        <v>525</v>
      </c>
      <c r="BD29" s="266" t="s">
        <v>525</v>
      </c>
      <c r="BE29" s="266" t="s">
        <v>525</v>
      </c>
      <c r="BF29" s="266" t="s">
        <v>525</v>
      </c>
      <c r="BG29" s="266" t="s">
        <v>525</v>
      </c>
      <c r="BH29" s="266" t="s">
        <v>525</v>
      </c>
      <c r="BI29" s="266" t="s">
        <v>525</v>
      </c>
      <c r="BJ29" s="266" t="s">
        <v>525</v>
      </c>
      <c r="BK29" s="266" t="s">
        <v>525</v>
      </c>
      <c r="BL29" s="266" t="s">
        <v>525</v>
      </c>
      <c r="BM29" s="266" t="s">
        <v>525</v>
      </c>
      <c r="BN29" s="266" t="s">
        <v>525</v>
      </c>
      <c r="BO29" s="266" t="s">
        <v>525</v>
      </c>
      <c r="BP29" s="266" t="s">
        <v>525</v>
      </c>
      <c r="BQ29" s="266" t="s">
        <v>525</v>
      </c>
      <c r="BR29" s="266" t="s">
        <v>525</v>
      </c>
      <c r="BS29" s="266" t="s">
        <v>525</v>
      </c>
      <c r="BT29" s="266" t="s">
        <v>525</v>
      </c>
      <c r="BU29" s="267" t="s">
        <v>525</v>
      </c>
      <c r="BV29" s="268" t="s">
        <v>49</v>
      </c>
      <c r="BW29" s="269" t="s">
        <v>49</v>
      </c>
      <c r="BX29" s="269" t="s">
        <v>49</v>
      </c>
      <c r="BY29" s="269" t="s">
        <v>49</v>
      </c>
      <c r="BZ29" s="269" t="s">
        <v>49</v>
      </c>
      <c r="CA29" s="269" t="s">
        <v>49</v>
      </c>
      <c r="CB29" s="269" t="s">
        <v>49</v>
      </c>
      <c r="CC29" s="269" t="s">
        <v>49</v>
      </c>
      <c r="CD29" s="269" t="s">
        <v>49</v>
      </c>
      <c r="CE29" s="269" t="s">
        <v>49</v>
      </c>
      <c r="CF29" s="269" t="s">
        <v>49</v>
      </c>
      <c r="CG29" s="269" t="s">
        <v>49</v>
      </c>
      <c r="CH29" s="269" t="s">
        <v>49</v>
      </c>
      <c r="CI29" s="269" t="s">
        <v>49</v>
      </c>
      <c r="CJ29" s="269" t="s">
        <v>49</v>
      </c>
      <c r="CK29" s="269" t="s">
        <v>49</v>
      </c>
      <c r="CL29" s="269" t="s">
        <v>49</v>
      </c>
      <c r="CM29" s="269" t="s">
        <v>49</v>
      </c>
      <c r="CN29" s="269" t="s">
        <v>49</v>
      </c>
      <c r="CO29" s="270" t="s">
        <v>49</v>
      </c>
      <c r="CP29" s="197"/>
      <c r="CQ29" s="198">
        <f t="shared" si="11"/>
        <v>62.5</v>
      </c>
      <c r="CR29" s="199">
        <f t="shared" si="11"/>
        <v>65</v>
      </c>
      <c r="CS29" s="199">
        <f t="shared" si="11"/>
        <v>95</v>
      </c>
      <c r="CT29" s="200">
        <f t="shared" si="11"/>
        <v>2.5</v>
      </c>
      <c r="CU29" s="199">
        <f t="shared" si="11"/>
        <v>75</v>
      </c>
      <c r="CV29" s="199">
        <f t="shared" si="11"/>
        <v>0</v>
      </c>
      <c r="CW29" s="199">
        <f t="shared" si="11"/>
        <v>0</v>
      </c>
      <c r="CX29" s="198">
        <f t="shared" si="11"/>
        <v>0</v>
      </c>
      <c r="CY29" s="199">
        <f t="shared" si="5"/>
        <v>0</v>
      </c>
      <c r="CZ29" s="199">
        <f t="shared" si="6"/>
        <v>0</v>
      </c>
      <c r="DA29" s="199">
        <f t="shared" si="7"/>
        <v>100</v>
      </c>
      <c r="DB29" s="200">
        <f t="shared" si="8"/>
        <v>100</v>
      </c>
      <c r="DC29" s="201">
        <f t="shared" si="9"/>
        <v>400</v>
      </c>
      <c r="DD29" s="27"/>
      <c r="DE29" s="27"/>
      <c r="DF29" s="27"/>
    </row>
    <row r="30" spans="1:110" ht="23.1" customHeight="1" thickBot="1" x14ac:dyDescent="0.3">
      <c r="A30" s="231">
        <v>26</v>
      </c>
      <c r="B30" s="292" t="s">
        <v>318</v>
      </c>
      <c r="C30" s="293">
        <v>905799</v>
      </c>
      <c r="D30" s="292"/>
      <c r="E30" s="294" t="s">
        <v>539</v>
      </c>
      <c r="F30" s="295" t="s">
        <v>539</v>
      </c>
      <c r="G30" s="295" t="s">
        <v>539</v>
      </c>
      <c r="H30" s="295" t="s">
        <v>539</v>
      </c>
      <c r="I30" s="295" t="s">
        <v>539</v>
      </c>
      <c r="J30" s="295" t="s">
        <v>539</v>
      </c>
      <c r="K30" s="295" t="s">
        <v>539</v>
      </c>
      <c r="L30" s="295" t="s">
        <v>539</v>
      </c>
      <c r="M30" s="295" t="s">
        <v>539</v>
      </c>
      <c r="N30" s="295" t="s">
        <v>539</v>
      </c>
      <c r="O30" s="295" t="s">
        <v>539</v>
      </c>
      <c r="P30" s="295" t="s">
        <v>539</v>
      </c>
      <c r="Q30" s="295" t="s">
        <v>539</v>
      </c>
      <c r="R30" s="295" t="s">
        <v>539</v>
      </c>
      <c r="S30" s="295" t="s">
        <v>539</v>
      </c>
      <c r="T30" s="295" t="s">
        <v>539</v>
      </c>
      <c r="U30" s="294" t="s">
        <v>539</v>
      </c>
      <c r="V30" s="328" t="s">
        <v>538</v>
      </c>
      <c r="W30" s="328" t="s">
        <v>538</v>
      </c>
      <c r="X30" s="328" t="s">
        <v>538</v>
      </c>
      <c r="Y30" s="328" t="s">
        <v>538</v>
      </c>
      <c r="Z30" s="328" t="s">
        <v>538</v>
      </c>
      <c r="AA30" s="328" t="s">
        <v>538</v>
      </c>
      <c r="AB30" s="328" t="s">
        <v>538</v>
      </c>
      <c r="AC30" s="328" t="s">
        <v>538</v>
      </c>
      <c r="AD30" s="328" t="s">
        <v>538</v>
      </c>
      <c r="AE30" s="328" t="s">
        <v>538</v>
      </c>
      <c r="AF30" s="328" t="s">
        <v>538</v>
      </c>
      <c r="AG30" s="328" t="s">
        <v>538</v>
      </c>
      <c r="AH30" s="328" t="s">
        <v>538</v>
      </c>
      <c r="AI30" s="328" t="s">
        <v>538</v>
      </c>
      <c r="AJ30" s="328" t="s">
        <v>538</v>
      </c>
      <c r="AK30" s="328" t="s">
        <v>538</v>
      </c>
      <c r="AL30" s="328" t="s">
        <v>538</v>
      </c>
      <c r="AM30" s="328" t="s">
        <v>538</v>
      </c>
      <c r="AN30" s="297" t="s">
        <v>537</v>
      </c>
      <c r="AO30" s="297" t="s">
        <v>537</v>
      </c>
      <c r="AP30" s="297" t="s">
        <v>537</v>
      </c>
      <c r="AQ30" s="297" t="s">
        <v>537</v>
      </c>
      <c r="AR30" s="297" t="s">
        <v>537</v>
      </c>
      <c r="AS30" s="297" t="s">
        <v>537</v>
      </c>
      <c r="AT30" s="297" t="s">
        <v>537</v>
      </c>
      <c r="AU30" s="297" t="s">
        <v>537</v>
      </c>
      <c r="AV30" s="298" t="s">
        <v>537</v>
      </c>
      <c r="AW30" s="299" t="s">
        <v>537</v>
      </c>
      <c r="AX30" s="297" t="s">
        <v>537</v>
      </c>
      <c r="AY30" s="297" t="s">
        <v>537</v>
      </c>
      <c r="AZ30" s="297" t="s">
        <v>537</v>
      </c>
      <c r="BA30" s="297" t="s">
        <v>537</v>
      </c>
      <c r="BB30" s="297" t="s">
        <v>537</v>
      </c>
      <c r="BC30" s="300" t="s">
        <v>525</v>
      </c>
      <c r="BD30" s="300" t="s">
        <v>525</v>
      </c>
      <c r="BE30" s="300" t="s">
        <v>525</v>
      </c>
      <c r="BF30" s="300" t="s">
        <v>525</v>
      </c>
      <c r="BG30" s="300" t="s">
        <v>525</v>
      </c>
      <c r="BH30" s="300" t="s">
        <v>525</v>
      </c>
      <c r="BI30" s="300" t="s">
        <v>525</v>
      </c>
      <c r="BJ30" s="300" t="s">
        <v>525</v>
      </c>
      <c r="BK30" s="300" t="s">
        <v>525</v>
      </c>
      <c r="BL30" s="300" t="s">
        <v>525</v>
      </c>
      <c r="BM30" s="300" t="s">
        <v>525</v>
      </c>
      <c r="BN30" s="300" t="s">
        <v>525</v>
      </c>
      <c r="BO30" s="300" t="s">
        <v>525</v>
      </c>
      <c r="BP30" s="300" t="s">
        <v>525</v>
      </c>
      <c r="BQ30" s="300" t="s">
        <v>525</v>
      </c>
      <c r="BR30" s="300" t="s">
        <v>525</v>
      </c>
      <c r="BS30" s="300" t="s">
        <v>525</v>
      </c>
      <c r="BT30" s="300" t="s">
        <v>525</v>
      </c>
      <c r="BU30" s="329" t="s">
        <v>525</v>
      </c>
      <c r="BV30" s="330" t="s">
        <v>49</v>
      </c>
      <c r="BW30" s="331" t="s">
        <v>49</v>
      </c>
      <c r="BX30" s="331" t="s">
        <v>49</v>
      </c>
      <c r="BY30" s="331" t="s">
        <v>49</v>
      </c>
      <c r="BZ30" s="331" t="s">
        <v>49</v>
      </c>
      <c r="CA30" s="331" t="s">
        <v>49</v>
      </c>
      <c r="CB30" s="331" t="s">
        <v>49</v>
      </c>
      <c r="CC30" s="331" t="s">
        <v>49</v>
      </c>
      <c r="CD30" s="331" t="s">
        <v>49</v>
      </c>
      <c r="CE30" s="331" t="s">
        <v>49</v>
      </c>
      <c r="CF30" s="331" t="s">
        <v>49</v>
      </c>
      <c r="CG30" s="331" t="s">
        <v>49</v>
      </c>
      <c r="CH30" s="331" t="s">
        <v>49</v>
      </c>
      <c r="CI30" s="331" t="s">
        <v>49</v>
      </c>
      <c r="CJ30" s="331" t="s">
        <v>49</v>
      </c>
      <c r="CK30" s="331" t="s">
        <v>49</v>
      </c>
      <c r="CL30" s="331" t="s">
        <v>49</v>
      </c>
      <c r="CM30" s="331" t="s">
        <v>49</v>
      </c>
      <c r="CN30" s="331" t="s">
        <v>49</v>
      </c>
      <c r="CO30" s="332" t="s">
        <v>49</v>
      </c>
      <c r="CP30" s="209"/>
      <c r="CQ30" s="210">
        <f t="shared" si="11"/>
        <v>62.5</v>
      </c>
      <c r="CR30" s="211">
        <f t="shared" si="11"/>
        <v>65</v>
      </c>
      <c r="CS30" s="211">
        <f t="shared" si="11"/>
        <v>95</v>
      </c>
      <c r="CT30" s="212">
        <f t="shared" si="11"/>
        <v>77.5</v>
      </c>
      <c r="CU30" s="211">
        <f t="shared" si="11"/>
        <v>0</v>
      </c>
      <c r="CV30" s="211">
        <f t="shared" si="11"/>
        <v>0</v>
      </c>
      <c r="CW30" s="211">
        <f t="shared" si="11"/>
        <v>0</v>
      </c>
      <c r="CX30" s="210">
        <f t="shared" si="11"/>
        <v>0</v>
      </c>
      <c r="CY30" s="211">
        <f t="shared" si="5"/>
        <v>0</v>
      </c>
      <c r="CZ30" s="211">
        <f t="shared" si="6"/>
        <v>0</v>
      </c>
      <c r="DA30" s="211">
        <f t="shared" si="7"/>
        <v>100</v>
      </c>
      <c r="DB30" s="212">
        <f t="shared" si="8"/>
        <v>100</v>
      </c>
      <c r="DC30" s="213">
        <f t="shared" si="9"/>
        <v>400</v>
      </c>
      <c r="DD30" s="27"/>
      <c r="DE30" s="27"/>
      <c r="DF30" s="27"/>
    </row>
    <row r="31" spans="1:110" ht="23.1" customHeight="1" x14ac:dyDescent="0.25">
      <c r="A31" s="229">
        <v>27</v>
      </c>
      <c r="B31" s="257" t="s">
        <v>320</v>
      </c>
      <c r="C31" s="258">
        <v>4050472</v>
      </c>
      <c r="D31" s="257"/>
      <c r="E31" s="259" t="s">
        <v>540</v>
      </c>
      <c r="F31" s="260" t="s">
        <v>540</v>
      </c>
      <c r="G31" s="260" t="s">
        <v>540</v>
      </c>
      <c r="H31" s="260" t="s">
        <v>540</v>
      </c>
      <c r="I31" s="260" t="s">
        <v>540</v>
      </c>
      <c r="J31" s="260" t="s">
        <v>540</v>
      </c>
      <c r="K31" s="260" t="s">
        <v>540</v>
      </c>
      <c r="L31" s="260" t="s">
        <v>540</v>
      </c>
      <c r="M31" s="260" t="s">
        <v>540</v>
      </c>
      <c r="N31" s="260" t="s">
        <v>540</v>
      </c>
      <c r="O31" s="260" t="s">
        <v>540</v>
      </c>
      <c r="P31" s="260" t="s">
        <v>540</v>
      </c>
      <c r="Q31" s="260" t="s">
        <v>540</v>
      </c>
      <c r="R31" s="260" t="s">
        <v>540</v>
      </c>
      <c r="S31" s="260" t="s">
        <v>540</v>
      </c>
      <c r="T31" s="260" t="s">
        <v>540</v>
      </c>
      <c r="U31" s="261" t="s">
        <v>538</v>
      </c>
      <c r="V31" s="262" t="s">
        <v>538</v>
      </c>
      <c r="W31" s="262" t="s">
        <v>538</v>
      </c>
      <c r="X31" s="262" t="s">
        <v>538</v>
      </c>
      <c r="Y31" s="262" t="s">
        <v>538</v>
      </c>
      <c r="Z31" s="262" t="s">
        <v>538</v>
      </c>
      <c r="AA31" s="262" t="s">
        <v>538</v>
      </c>
      <c r="AB31" s="262" t="s">
        <v>538</v>
      </c>
      <c r="AC31" s="262" t="s">
        <v>538</v>
      </c>
      <c r="AD31" s="262" t="s">
        <v>538</v>
      </c>
      <c r="AE31" s="262" t="s">
        <v>538</v>
      </c>
      <c r="AF31" s="262" t="s">
        <v>538</v>
      </c>
      <c r="AG31" s="262" t="s">
        <v>538</v>
      </c>
      <c r="AH31" s="262" t="s">
        <v>538</v>
      </c>
      <c r="AI31" s="262" t="s">
        <v>538</v>
      </c>
      <c r="AJ31" s="262" t="s">
        <v>538</v>
      </c>
      <c r="AK31" s="262" t="s">
        <v>538</v>
      </c>
      <c r="AL31" s="262" t="s">
        <v>538</v>
      </c>
      <c r="AM31" s="262" t="s">
        <v>538</v>
      </c>
      <c r="AN31" s="262" t="s">
        <v>538</v>
      </c>
      <c r="AO31" s="262" t="s">
        <v>538</v>
      </c>
      <c r="AP31" s="262" t="s">
        <v>538</v>
      </c>
      <c r="AQ31" s="262" t="s">
        <v>538</v>
      </c>
      <c r="AR31" s="262" t="s">
        <v>538</v>
      </c>
      <c r="AS31" s="262" t="s">
        <v>538</v>
      </c>
      <c r="AT31" s="262" t="s">
        <v>538</v>
      </c>
      <c r="AU31" s="262" t="s">
        <v>538</v>
      </c>
      <c r="AV31" s="333" t="s">
        <v>538</v>
      </c>
      <c r="AW31" s="265" t="s">
        <v>537</v>
      </c>
      <c r="AX31" s="263" t="s">
        <v>537</v>
      </c>
      <c r="AY31" s="263" t="s">
        <v>537</v>
      </c>
      <c r="AZ31" s="263" t="s">
        <v>537</v>
      </c>
      <c r="BA31" s="263" t="s">
        <v>537</v>
      </c>
      <c r="BB31" s="263" t="s">
        <v>537</v>
      </c>
      <c r="BC31" s="263" t="s">
        <v>537</v>
      </c>
      <c r="BD31" s="263" t="s">
        <v>537</v>
      </c>
      <c r="BE31" s="263" t="s">
        <v>537</v>
      </c>
      <c r="BF31" s="263" t="s">
        <v>537</v>
      </c>
      <c r="BG31" s="263" t="s">
        <v>537</v>
      </c>
      <c r="BH31" s="263" t="s">
        <v>537</v>
      </c>
      <c r="BI31" s="266" t="s">
        <v>525</v>
      </c>
      <c r="BJ31" s="266" t="s">
        <v>525</v>
      </c>
      <c r="BK31" s="266" t="s">
        <v>525</v>
      </c>
      <c r="BL31" s="266" t="s">
        <v>525</v>
      </c>
      <c r="BM31" s="266" t="s">
        <v>525</v>
      </c>
      <c r="BN31" s="266" t="s">
        <v>525</v>
      </c>
      <c r="BO31" s="266" t="s">
        <v>525</v>
      </c>
      <c r="BP31" s="266" t="s">
        <v>525</v>
      </c>
      <c r="BQ31" s="266" t="s">
        <v>525</v>
      </c>
      <c r="BR31" s="266" t="s">
        <v>525</v>
      </c>
      <c r="BS31" s="266" t="s">
        <v>525</v>
      </c>
      <c r="BT31" s="266" t="s">
        <v>525</v>
      </c>
      <c r="BU31" s="267" t="s">
        <v>525</v>
      </c>
      <c r="BV31" s="268" t="s">
        <v>52</v>
      </c>
      <c r="BW31" s="269" t="s">
        <v>52</v>
      </c>
      <c r="BX31" s="269" t="s">
        <v>52</v>
      </c>
      <c r="BY31" s="269" t="s">
        <v>52</v>
      </c>
      <c r="BZ31" s="269" t="s">
        <v>52</v>
      </c>
      <c r="CA31" s="269" t="s">
        <v>52</v>
      </c>
      <c r="CB31" s="269" t="s">
        <v>52</v>
      </c>
      <c r="CC31" s="269" t="s">
        <v>52</v>
      </c>
      <c r="CD31" s="269" t="s">
        <v>52</v>
      </c>
      <c r="CE31" s="269" t="s">
        <v>52</v>
      </c>
      <c r="CF31" s="269" t="s">
        <v>52</v>
      </c>
      <c r="CG31" s="269" t="s">
        <v>52</v>
      </c>
      <c r="CH31" s="269" t="s">
        <v>52</v>
      </c>
      <c r="CI31" s="269" t="s">
        <v>52</v>
      </c>
      <c r="CJ31" s="269" t="s">
        <v>52</v>
      </c>
      <c r="CK31" s="269" t="s">
        <v>52</v>
      </c>
      <c r="CL31" s="269" t="s">
        <v>52</v>
      </c>
      <c r="CM31" s="269" t="s">
        <v>52</v>
      </c>
      <c r="CN31" s="269" t="s">
        <v>52</v>
      </c>
      <c r="CO31" s="270" t="s">
        <v>52</v>
      </c>
      <c r="CP31" s="197"/>
      <c r="CQ31" s="198">
        <f t="shared" si="11"/>
        <v>60</v>
      </c>
      <c r="CR31" s="199">
        <f t="shared" si="11"/>
        <v>100</v>
      </c>
      <c r="CS31" s="199">
        <f t="shared" si="11"/>
        <v>65</v>
      </c>
      <c r="CT31" s="200">
        <f t="shared" si="11"/>
        <v>0</v>
      </c>
      <c r="CU31" s="199">
        <f t="shared" si="11"/>
        <v>75</v>
      </c>
      <c r="CV31" s="199">
        <f t="shared" si="11"/>
        <v>0</v>
      </c>
      <c r="CW31" s="199">
        <f t="shared" si="11"/>
        <v>0</v>
      </c>
      <c r="CX31" s="198">
        <f t="shared" si="11"/>
        <v>0</v>
      </c>
      <c r="CY31" s="199">
        <f t="shared" si="5"/>
        <v>0</v>
      </c>
      <c r="CZ31" s="199">
        <f t="shared" si="6"/>
        <v>0</v>
      </c>
      <c r="DA31" s="199">
        <f t="shared" si="7"/>
        <v>100</v>
      </c>
      <c r="DB31" s="200">
        <f t="shared" si="8"/>
        <v>100</v>
      </c>
      <c r="DC31" s="201">
        <f t="shared" si="9"/>
        <v>400</v>
      </c>
      <c r="DD31" s="27"/>
      <c r="DE31" s="27"/>
      <c r="DF31" s="27"/>
    </row>
    <row r="32" spans="1:110" ht="23.1" customHeight="1" x14ac:dyDescent="0.25">
      <c r="A32" s="230">
        <v>28</v>
      </c>
      <c r="B32" s="271" t="s">
        <v>322</v>
      </c>
      <c r="C32" s="272">
        <v>122770</v>
      </c>
      <c r="D32" s="271"/>
      <c r="E32" s="306" t="s">
        <v>540</v>
      </c>
      <c r="F32" s="307" t="s">
        <v>540</v>
      </c>
      <c r="G32" s="307" t="s">
        <v>540</v>
      </c>
      <c r="H32" s="307" t="s">
        <v>540</v>
      </c>
      <c r="I32" s="307" t="s">
        <v>540</v>
      </c>
      <c r="J32" s="307" t="s">
        <v>540</v>
      </c>
      <c r="K32" s="307" t="s">
        <v>540</v>
      </c>
      <c r="L32" s="307" t="s">
        <v>540</v>
      </c>
      <c r="M32" s="307" t="s">
        <v>540</v>
      </c>
      <c r="N32" s="307" t="s">
        <v>540</v>
      </c>
      <c r="O32" s="307" t="s">
        <v>540</v>
      </c>
      <c r="P32" s="307" t="s">
        <v>540</v>
      </c>
      <c r="Q32" s="307" t="s">
        <v>540</v>
      </c>
      <c r="R32" s="307" t="s">
        <v>540</v>
      </c>
      <c r="S32" s="307" t="s">
        <v>540</v>
      </c>
      <c r="T32" s="307" t="s">
        <v>540</v>
      </c>
      <c r="U32" s="273" t="s">
        <v>539</v>
      </c>
      <c r="V32" s="274" t="s">
        <v>539</v>
      </c>
      <c r="W32" s="274" t="s">
        <v>539</v>
      </c>
      <c r="X32" s="274" t="s">
        <v>539</v>
      </c>
      <c r="Y32" s="274" t="s">
        <v>539</v>
      </c>
      <c r="Z32" s="274" t="s">
        <v>539</v>
      </c>
      <c r="AA32" s="274" t="s">
        <v>539</v>
      </c>
      <c r="AB32" s="274" t="s">
        <v>539</v>
      </c>
      <c r="AC32" s="274" t="s">
        <v>539</v>
      </c>
      <c r="AD32" s="274" t="s">
        <v>539</v>
      </c>
      <c r="AE32" s="274" t="s">
        <v>539</v>
      </c>
      <c r="AF32" s="274" t="s">
        <v>539</v>
      </c>
      <c r="AG32" s="274" t="s">
        <v>539</v>
      </c>
      <c r="AH32" s="274" t="s">
        <v>539</v>
      </c>
      <c r="AI32" s="274" t="s">
        <v>539</v>
      </c>
      <c r="AJ32" s="274" t="s">
        <v>539</v>
      </c>
      <c r="AK32" s="274" t="s">
        <v>539</v>
      </c>
      <c r="AL32" s="274" t="s">
        <v>539</v>
      </c>
      <c r="AM32" s="274" t="s">
        <v>539</v>
      </c>
      <c r="AN32" s="274" t="s">
        <v>539</v>
      </c>
      <c r="AO32" s="274" t="s">
        <v>539</v>
      </c>
      <c r="AP32" s="274" t="s">
        <v>539</v>
      </c>
      <c r="AQ32" s="274" t="s">
        <v>539</v>
      </c>
      <c r="AR32" s="274" t="s">
        <v>539</v>
      </c>
      <c r="AS32" s="274" t="s">
        <v>539</v>
      </c>
      <c r="AT32" s="274" t="s">
        <v>539</v>
      </c>
      <c r="AU32" s="274" t="s">
        <v>539</v>
      </c>
      <c r="AV32" s="334" t="s">
        <v>538</v>
      </c>
      <c r="AW32" s="279" t="s">
        <v>537</v>
      </c>
      <c r="AX32" s="277" t="s">
        <v>537</v>
      </c>
      <c r="AY32" s="277" t="s">
        <v>537</v>
      </c>
      <c r="AZ32" s="277" t="s">
        <v>537</v>
      </c>
      <c r="BA32" s="277" t="s">
        <v>537</v>
      </c>
      <c r="BB32" s="277" t="s">
        <v>537</v>
      </c>
      <c r="BC32" s="277" t="s">
        <v>537</v>
      </c>
      <c r="BD32" s="277" t="s">
        <v>537</v>
      </c>
      <c r="BE32" s="277" t="s">
        <v>537</v>
      </c>
      <c r="BF32" s="277" t="s">
        <v>537</v>
      </c>
      <c r="BG32" s="277" t="s">
        <v>537</v>
      </c>
      <c r="BH32" s="277" t="s">
        <v>537</v>
      </c>
      <c r="BI32" s="277" t="s">
        <v>537</v>
      </c>
      <c r="BJ32" s="280" t="s">
        <v>525</v>
      </c>
      <c r="BK32" s="280" t="s">
        <v>525</v>
      </c>
      <c r="BL32" s="280" t="s">
        <v>525</v>
      </c>
      <c r="BM32" s="280" t="s">
        <v>525</v>
      </c>
      <c r="BN32" s="280" t="s">
        <v>525</v>
      </c>
      <c r="BO32" s="280" t="s">
        <v>525</v>
      </c>
      <c r="BP32" s="285" t="s">
        <v>538</v>
      </c>
      <c r="BQ32" s="285" t="s">
        <v>538</v>
      </c>
      <c r="BR32" s="285" t="s">
        <v>538</v>
      </c>
      <c r="BS32" s="285" t="s">
        <v>538</v>
      </c>
      <c r="BT32" s="285" t="s">
        <v>538</v>
      </c>
      <c r="BU32" s="286" t="s">
        <v>538</v>
      </c>
      <c r="BV32" s="287" t="s">
        <v>162</v>
      </c>
      <c r="BW32" s="289" t="s">
        <v>162</v>
      </c>
      <c r="BX32" s="289" t="s">
        <v>162</v>
      </c>
      <c r="BY32" s="289" t="s">
        <v>162</v>
      </c>
      <c r="BZ32" s="289" t="s">
        <v>162</v>
      </c>
      <c r="CA32" s="289" t="s">
        <v>162</v>
      </c>
      <c r="CB32" s="289" t="s">
        <v>162</v>
      </c>
      <c r="CC32" s="289" t="s">
        <v>162</v>
      </c>
      <c r="CD32" s="289" t="s">
        <v>162</v>
      </c>
      <c r="CE32" s="289" t="s">
        <v>162</v>
      </c>
      <c r="CF32" s="290" t="s">
        <v>181</v>
      </c>
      <c r="CG32" s="290" t="s">
        <v>181</v>
      </c>
      <c r="CH32" s="290" t="s">
        <v>181</v>
      </c>
      <c r="CI32" s="290" t="s">
        <v>181</v>
      </c>
      <c r="CJ32" s="290" t="s">
        <v>181</v>
      </c>
      <c r="CK32" s="290" t="s">
        <v>181</v>
      </c>
      <c r="CL32" s="290" t="s">
        <v>181</v>
      </c>
      <c r="CM32" s="290" t="s">
        <v>181</v>
      </c>
      <c r="CN32" s="290" t="s">
        <v>181</v>
      </c>
      <c r="CO32" s="291" t="s">
        <v>181</v>
      </c>
      <c r="CP32" s="202"/>
      <c r="CQ32" s="203">
        <f t="shared" si="11"/>
        <v>65</v>
      </c>
      <c r="CR32" s="204">
        <f t="shared" si="11"/>
        <v>33.5</v>
      </c>
      <c r="CS32" s="204">
        <f t="shared" si="11"/>
        <v>30</v>
      </c>
      <c r="CT32" s="205">
        <f t="shared" si="11"/>
        <v>96.5</v>
      </c>
      <c r="CU32" s="204">
        <f t="shared" si="11"/>
        <v>75</v>
      </c>
      <c r="CV32" s="204">
        <f t="shared" si="11"/>
        <v>0</v>
      </c>
      <c r="CW32" s="204">
        <f t="shared" si="11"/>
        <v>0</v>
      </c>
      <c r="CX32" s="203">
        <f t="shared" si="11"/>
        <v>0</v>
      </c>
      <c r="CY32" s="204">
        <f t="shared" si="5"/>
        <v>0</v>
      </c>
      <c r="CZ32" s="204">
        <f t="shared" si="6"/>
        <v>0</v>
      </c>
      <c r="DA32" s="204">
        <f t="shared" si="7"/>
        <v>100</v>
      </c>
      <c r="DB32" s="205">
        <f t="shared" si="8"/>
        <v>100</v>
      </c>
      <c r="DC32" s="206">
        <f t="shared" si="9"/>
        <v>400</v>
      </c>
      <c r="DD32" s="27"/>
      <c r="DE32" s="27"/>
      <c r="DF32" s="27"/>
    </row>
    <row r="33" spans="1:110" ht="23.1" customHeight="1" x14ac:dyDescent="0.25">
      <c r="A33" s="230">
        <v>29</v>
      </c>
      <c r="B33" s="271" t="s">
        <v>324</v>
      </c>
      <c r="C33" s="272">
        <v>182869</v>
      </c>
      <c r="D33" s="271"/>
      <c r="E33" s="306" t="s">
        <v>540</v>
      </c>
      <c r="F33" s="307" t="s">
        <v>540</v>
      </c>
      <c r="G33" s="307" t="s">
        <v>540</v>
      </c>
      <c r="H33" s="307" t="s">
        <v>540</v>
      </c>
      <c r="I33" s="307" t="s">
        <v>540</v>
      </c>
      <c r="J33" s="307" t="s">
        <v>540</v>
      </c>
      <c r="K33" s="307" t="s">
        <v>540</v>
      </c>
      <c r="L33" s="307" t="s">
        <v>540</v>
      </c>
      <c r="M33" s="307" t="s">
        <v>540</v>
      </c>
      <c r="N33" s="307" t="s">
        <v>540</v>
      </c>
      <c r="O33" s="307" t="s">
        <v>540</v>
      </c>
      <c r="P33" s="307" t="s">
        <v>540</v>
      </c>
      <c r="Q33" s="307" t="s">
        <v>540</v>
      </c>
      <c r="R33" s="307" t="s">
        <v>540</v>
      </c>
      <c r="S33" s="307" t="s">
        <v>540</v>
      </c>
      <c r="T33" s="307" t="s">
        <v>540</v>
      </c>
      <c r="U33" s="275" t="s">
        <v>538</v>
      </c>
      <c r="V33" s="276" t="s">
        <v>538</v>
      </c>
      <c r="W33" s="276" t="s">
        <v>538</v>
      </c>
      <c r="X33" s="276" t="s">
        <v>538</v>
      </c>
      <c r="Y33" s="276" t="s">
        <v>538</v>
      </c>
      <c r="Z33" s="276" t="s">
        <v>538</v>
      </c>
      <c r="AA33" s="276" t="s">
        <v>538</v>
      </c>
      <c r="AB33" s="276" t="s">
        <v>538</v>
      </c>
      <c r="AC33" s="276" t="s">
        <v>538</v>
      </c>
      <c r="AD33" s="276" t="s">
        <v>538</v>
      </c>
      <c r="AE33" s="276" t="s">
        <v>538</v>
      </c>
      <c r="AF33" s="276" t="s">
        <v>538</v>
      </c>
      <c r="AG33" s="276" t="s">
        <v>538</v>
      </c>
      <c r="AH33" s="276" t="s">
        <v>538</v>
      </c>
      <c r="AI33" s="276" t="s">
        <v>538</v>
      </c>
      <c r="AJ33" s="276" t="s">
        <v>538</v>
      </c>
      <c r="AK33" s="276" t="s">
        <v>538</v>
      </c>
      <c r="AL33" s="276" t="s">
        <v>538</v>
      </c>
      <c r="AM33" s="276" t="s">
        <v>538</v>
      </c>
      <c r="AN33" s="276" t="s">
        <v>538</v>
      </c>
      <c r="AO33" s="276" t="s">
        <v>538</v>
      </c>
      <c r="AP33" s="276" t="s">
        <v>538</v>
      </c>
      <c r="AQ33" s="276" t="s">
        <v>538</v>
      </c>
      <c r="AR33" s="276" t="s">
        <v>538</v>
      </c>
      <c r="AS33" s="276" t="s">
        <v>538</v>
      </c>
      <c r="AT33" s="276" t="s">
        <v>538</v>
      </c>
      <c r="AU33" s="276" t="s">
        <v>538</v>
      </c>
      <c r="AV33" s="334" t="s">
        <v>538</v>
      </c>
      <c r="AW33" s="279" t="s">
        <v>537</v>
      </c>
      <c r="AX33" s="277" t="s">
        <v>537</v>
      </c>
      <c r="AY33" s="277" t="s">
        <v>537</v>
      </c>
      <c r="AZ33" s="277" t="s">
        <v>537</v>
      </c>
      <c r="BA33" s="277" t="s">
        <v>537</v>
      </c>
      <c r="BB33" s="277" t="s">
        <v>537</v>
      </c>
      <c r="BC33" s="277" t="s">
        <v>537</v>
      </c>
      <c r="BD33" s="277" t="s">
        <v>537</v>
      </c>
      <c r="BE33" s="277" t="s">
        <v>537</v>
      </c>
      <c r="BF33" s="277" t="s">
        <v>537</v>
      </c>
      <c r="BG33" s="277" t="s">
        <v>537</v>
      </c>
      <c r="BH33" s="277" t="s">
        <v>537</v>
      </c>
      <c r="BI33" s="280" t="s">
        <v>525</v>
      </c>
      <c r="BJ33" s="280" t="s">
        <v>525</v>
      </c>
      <c r="BK33" s="280" t="s">
        <v>525</v>
      </c>
      <c r="BL33" s="280" t="s">
        <v>525</v>
      </c>
      <c r="BM33" s="280" t="s">
        <v>525</v>
      </c>
      <c r="BN33" s="280" t="s">
        <v>525</v>
      </c>
      <c r="BO33" s="280" t="s">
        <v>525</v>
      </c>
      <c r="BP33" s="280" t="s">
        <v>525</v>
      </c>
      <c r="BQ33" s="280" t="s">
        <v>525</v>
      </c>
      <c r="BR33" s="280" t="s">
        <v>525</v>
      </c>
      <c r="BS33" s="280" t="s">
        <v>525</v>
      </c>
      <c r="BT33" s="280" t="s">
        <v>525</v>
      </c>
      <c r="BU33" s="281" t="s">
        <v>525</v>
      </c>
      <c r="BV33" s="282" t="s">
        <v>52</v>
      </c>
      <c r="BW33" s="283" t="s">
        <v>52</v>
      </c>
      <c r="BX33" s="283" t="s">
        <v>52</v>
      </c>
      <c r="BY33" s="283" t="s">
        <v>52</v>
      </c>
      <c r="BZ33" s="283" t="s">
        <v>52</v>
      </c>
      <c r="CA33" s="283" t="s">
        <v>52</v>
      </c>
      <c r="CB33" s="283" t="s">
        <v>52</v>
      </c>
      <c r="CC33" s="283" t="s">
        <v>52</v>
      </c>
      <c r="CD33" s="283" t="s">
        <v>52</v>
      </c>
      <c r="CE33" s="283" t="s">
        <v>52</v>
      </c>
      <c r="CF33" s="283" t="s">
        <v>52</v>
      </c>
      <c r="CG33" s="283" t="s">
        <v>52</v>
      </c>
      <c r="CH33" s="283" t="s">
        <v>52</v>
      </c>
      <c r="CI33" s="283" t="s">
        <v>52</v>
      </c>
      <c r="CJ33" s="283" t="s">
        <v>52</v>
      </c>
      <c r="CK33" s="283" t="s">
        <v>52</v>
      </c>
      <c r="CL33" s="283" t="s">
        <v>52</v>
      </c>
      <c r="CM33" s="283" t="s">
        <v>52</v>
      </c>
      <c r="CN33" s="283" t="s">
        <v>52</v>
      </c>
      <c r="CO33" s="284" t="s">
        <v>52</v>
      </c>
      <c r="CP33" s="202"/>
      <c r="CQ33" s="203">
        <f t="shared" si="11"/>
        <v>60</v>
      </c>
      <c r="CR33" s="204">
        <f t="shared" si="11"/>
        <v>100</v>
      </c>
      <c r="CS33" s="204">
        <f t="shared" si="11"/>
        <v>65</v>
      </c>
      <c r="CT33" s="205">
        <f t="shared" si="11"/>
        <v>0</v>
      </c>
      <c r="CU33" s="204">
        <f t="shared" si="11"/>
        <v>75</v>
      </c>
      <c r="CV33" s="204">
        <f t="shared" si="11"/>
        <v>0</v>
      </c>
      <c r="CW33" s="204">
        <f t="shared" si="11"/>
        <v>0</v>
      </c>
      <c r="CX33" s="203">
        <f t="shared" si="11"/>
        <v>0</v>
      </c>
      <c r="CY33" s="204">
        <f t="shared" si="5"/>
        <v>0</v>
      </c>
      <c r="CZ33" s="204">
        <f t="shared" si="6"/>
        <v>0</v>
      </c>
      <c r="DA33" s="204">
        <f t="shared" si="7"/>
        <v>100</v>
      </c>
      <c r="DB33" s="205">
        <f t="shared" si="8"/>
        <v>100</v>
      </c>
      <c r="DC33" s="206">
        <f t="shared" si="9"/>
        <v>400</v>
      </c>
      <c r="DD33" s="27"/>
      <c r="DE33" s="27"/>
      <c r="DF33" s="27"/>
    </row>
    <row r="34" spans="1:110" ht="23.1" customHeight="1" x14ac:dyDescent="0.25">
      <c r="A34" s="230">
        <v>30</v>
      </c>
      <c r="B34" s="271" t="s">
        <v>326</v>
      </c>
      <c r="C34" s="272">
        <v>1437987</v>
      </c>
      <c r="D34" s="271"/>
      <c r="E34" s="273" t="s">
        <v>539</v>
      </c>
      <c r="F34" s="274" t="s">
        <v>539</v>
      </c>
      <c r="G34" s="274" t="s">
        <v>539</v>
      </c>
      <c r="H34" s="274" t="s">
        <v>539</v>
      </c>
      <c r="I34" s="274" t="s">
        <v>539</v>
      </c>
      <c r="J34" s="274" t="s">
        <v>539</v>
      </c>
      <c r="K34" s="274" t="s">
        <v>539</v>
      </c>
      <c r="L34" s="274" t="s">
        <v>539</v>
      </c>
      <c r="M34" s="274" t="s">
        <v>539</v>
      </c>
      <c r="N34" s="274" t="s">
        <v>539</v>
      </c>
      <c r="O34" s="274" t="s">
        <v>539</v>
      </c>
      <c r="P34" s="274" t="s">
        <v>539</v>
      </c>
      <c r="Q34" s="274" t="s">
        <v>539</v>
      </c>
      <c r="R34" s="274" t="s">
        <v>539</v>
      </c>
      <c r="S34" s="274" t="s">
        <v>539</v>
      </c>
      <c r="T34" s="274" t="s">
        <v>539</v>
      </c>
      <c r="U34" s="275" t="s">
        <v>538</v>
      </c>
      <c r="V34" s="276" t="s">
        <v>538</v>
      </c>
      <c r="W34" s="276" t="s">
        <v>538</v>
      </c>
      <c r="X34" s="276" t="s">
        <v>538</v>
      </c>
      <c r="Y34" s="276" t="s">
        <v>538</v>
      </c>
      <c r="Z34" s="276" t="s">
        <v>538</v>
      </c>
      <c r="AA34" s="276" t="s">
        <v>538</v>
      </c>
      <c r="AB34" s="276" t="s">
        <v>538</v>
      </c>
      <c r="AC34" s="276" t="s">
        <v>538</v>
      </c>
      <c r="AD34" s="276" t="s">
        <v>538</v>
      </c>
      <c r="AE34" s="276" t="s">
        <v>538</v>
      </c>
      <c r="AF34" s="276" t="s">
        <v>538</v>
      </c>
      <c r="AG34" s="276" t="s">
        <v>538</v>
      </c>
      <c r="AH34" s="276" t="s">
        <v>538</v>
      </c>
      <c r="AI34" s="276" t="s">
        <v>538</v>
      </c>
      <c r="AJ34" s="276" t="s">
        <v>538</v>
      </c>
      <c r="AK34" s="276" t="s">
        <v>538</v>
      </c>
      <c r="AL34" s="276" t="s">
        <v>538</v>
      </c>
      <c r="AM34" s="276" t="s">
        <v>538</v>
      </c>
      <c r="AN34" s="276" t="s">
        <v>538</v>
      </c>
      <c r="AO34" s="276" t="s">
        <v>538</v>
      </c>
      <c r="AP34" s="276" t="s">
        <v>538</v>
      </c>
      <c r="AQ34" s="276" t="s">
        <v>538</v>
      </c>
      <c r="AR34" s="276" t="s">
        <v>538</v>
      </c>
      <c r="AS34" s="276" t="s">
        <v>538</v>
      </c>
      <c r="AT34" s="276" t="s">
        <v>538</v>
      </c>
      <c r="AU34" s="276" t="s">
        <v>538</v>
      </c>
      <c r="AV34" s="334" t="s">
        <v>538</v>
      </c>
      <c r="AW34" s="279" t="s">
        <v>537</v>
      </c>
      <c r="AX34" s="277" t="s">
        <v>537</v>
      </c>
      <c r="AY34" s="277" t="s">
        <v>537</v>
      </c>
      <c r="AZ34" s="277" t="s">
        <v>537</v>
      </c>
      <c r="BA34" s="277" t="s">
        <v>537</v>
      </c>
      <c r="BB34" s="277" t="s">
        <v>537</v>
      </c>
      <c r="BC34" s="277" t="s">
        <v>537</v>
      </c>
      <c r="BD34" s="277" t="s">
        <v>537</v>
      </c>
      <c r="BE34" s="277" t="s">
        <v>537</v>
      </c>
      <c r="BF34" s="277" t="s">
        <v>537</v>
      </c>
      <c r="BG34" s="277" t="s">
        <v>537</v>
      </c>
      <c r="BH34" s="277" t="s">
        <v>537</v>
      </c>
      <c r="BI34" s="280" t="s">
        <v>525</v>
      </c>
      <c r="BJ34" s="280" t="s">
        <v>525</v>
      </c>
      <c r="BK34" s="280" t="s">
        <v>525</v>
      </c>
      <c r="BL34" s="280" t="s">
        <v>525</v>
      </c>
      <c r="BM34" s="280" t="s">
        <v>525</v>
      </c>
      <c r="BN34" s="280" t="s">
        <v>525</v>
      </c>
      <c r="BO34" s="280" t="s">
        <v>525</v>
      </c>
      <c r="BP34" s="280" t="s">
        <v>525</v>
      </c>
      <c r="BQ34" s="280" t="s">
        <v>525</v>
      </c>
      <c r="BR34" s="280" t="s">
        <v>525</v>
      </c>
      <c r="BS34" s="280" t="s">
        <v>525</v>
      </c>
      <c r="BT34" s="280" t="s">
        <v>525</v>
      </c>
      <c r="BU34" s="281" t="s">
        <v>525</v>
      </c>
      <c r="BV34" s="282" t="s">
        <v>52</v>
      </c>
      <c r="BW34" s="283" t="s">
        <v>52</v>
      </c>
      <c r="BX34" s="283" t="s">
        <v>52</v>
      </c>
      <c r="BY34" s="283" t="s">
        <v>52</v>
      </c>
      <c r="BZ34" s="283" t="s">
        <v>52</v>
      </c>
      <c r="CA34" s="283" t="s">
        <v>52</v>
      </c>
      <c r="CB34" s="283" t="s">
        <v>52</v>
      </c>
      <c r="CC34" s="283" t="s">
        <v>52</v>
      </c>
      <c r="CD34" s="283" t="s">
        <v>52</v>
      </c>
      <c r="CE34" s="283" t="s">
        <v>52</v>
      </c>
      <c r="CF34" s="283" t="s">
        <v>52</v>
      </c>
      <c r="CG34" s="283" t="s">
        <v>52</v>
      </c>
      <c r="CH34" s="283" t="s">
        <v>52</v>
      </c>
      <c r="CI34" s="283" t="s">
        <v>52</v>
      </c>
      <c r="CJ34" s="283" t="s">
        <v>52</v>
      </c>
      <c r="CK34" s="283" t="s">
        <v>52</v>
      </c>
      <c r="CL34" s="283" t="s">
        <v>52</v>
      </c>
      <c r="CM34" s="283" t="s">
        <v>52</v>
      </c>
      <c r="CN34" s="283" t="s">
        <v>52</v>
      </c>
      <c r="CO34" s="284" t="s">
        <v>52</v>
      </c>
      <c r="CP34" s="202"/>
      <c r="CQ34" s="203">
        <f t="shared" si="11"/>
        <v>60</v>
      </c>
      <c r="CR34" s="204">
        <f t="shared" si="11"/>
        <v>100</v>
      </c>
      <c r="CS34" s="204">
        <f t="shared" si="11"/>
        <v>65</v>
      </c>
      <c r="CT34" s="205">
        <f t="shared" si="11"/>
        <v>75</v>
      </c>
      <c r="CU34" s="204">
        <f t="shared" si="11"/>
        <v>0</v>
      </c>
      <c r="CV34" s="204">
        <f t="shared" si="11"/>
        <v>0</v>
      </c>
      <c r="CW34" s="204">
        <f t="shared" si="11"/>
        <v>0</v>
      </c>
      <c r="CX34" s="203">
        <f t="shared" si="11"/>
        <v>0</v>
      </c>
      <c r="CY34" s="204">
        <f t="shared" si="5"/>
        <v>0</v>
      </c>
      <c r="CZ34" s="204">
        <f t="shared" si="6"/>
        <v>0</v>
      </c>
      <c r="DA34" s="204">
        <f t="shared" si="7"/>
        <v>100</v>
      </c>
      <c r="DB34" s="205">
        <f t="shared" si="8"/>
        <v>100</v>
      </c>
      <c r="DC34" s="206">
        <f t="shared" si="9"/>
        <v>400</v>
      </c>
      <c r="DD34" s="27"/>
      <c r="DE34" s="27"/>
      <c r="DF34" s="27"/>
    </row>
    <row r="35" spans="1:110" ht="23.1" customHeight="1" x14ac:dyDescent="0.25">
      <c r="A35" s="230">
        <v>31</v>
      </c>
      <c r="B35" s="271" t="s">
        <v>328</v>
      </c>
      <c r="C35" s="272">
        <v>298176</v>
      </c>
      <c r="D35" s="271"/>
      <c r="E35" s="273" t="s">
        <v>539</v>
      </c>
      <c r="F35" s="274" t="s">
        <v>539</v>
      </c>
      <c r="G35" s="274" t="s">
        <v>539</v>
      </c>
      <c r="H35" s="274" t="s">
        <v>539</v>
      </c>
      <c r="I35" s="274" t="s">
        <v>539</v>
      </c>
      <c r="J35" s="274" t="s">
        <v>539</v>
      </c>
      <c r="K35" s="274" t="s">
        <v>539</v>
      </c>
      <c r="L35" s="274" t="s">
        <v>539</v>
      </c>
      <c r="M35" s="274" t="s">
        <v>539</v>
      </c>
      <c r="N35" s="274" t="s">
        <v>539</v>
      </c>
      <c r="O35" s="274" t="s">
        <v>539</v>
      </c>
      <c r="P35" s="274" t="s">
        <v>539</v>
      </c>
      <c r="Q35" s="274" t="s">
        <v>539</v>
      </c>
      <c r="R35" s="274" t="s">
        <v>539</v>
      </c>
      <c r="S35" s="274" t="s">
        <v>539</v>
      </c>
      <c r="T35" s="274" t="s">
        <v>539</v>
      </c>
      <c r="U35" s="273" t="s">
        <v>539</v>
      </c>
      <c r="V35" s="274" t="s">
        <v>539</v>
      </c>
      <c r="W35" s="274" t="s">
        <v>539</v>
      </c>
      <c r="X35" s="274" t="s">
        <v>539</v>
      </c>
      <c r="Y35" s="274" t="s">
        <v>539</v>
      </c>
      <c r="Z35" s="274" t="s">
        <v>539</v>
      </c>
      <c r="AA35" s="274" t="s">
        <v>539</v>
      </c>
      <c r="AB35" s="274" t="s">
        <v>539</v>
      </c>
      <c r="AC35" s="274" t="s">
        <v>539</v>
      </c>
      <c r="AD35" s="274" t="s">
        <v>539</v>
      </c>
      <c r="AE35" s="274" t="s">
        <v>539</v>
      </c>
      <c r="AF35" s="274" t="s">
        <v>539</v>
      </c>
      <c r="AG35" s="274" t="s">
        <v>539</v>
      </c>
      <c r="AH35" s="274" t="s">
        <v>539</v>
      </c>
      <c r="AI35" s="274" t="s">
        <v>539</v>
      </c>
      <c r="AJ35" s="274" t="s">
        <v>539</v>
      </c>
      <c r="AK35" s="274" t="s">
        <v>539</v>
      </c>
      <c r="AL35" s="274" t="s">
        <v>539</v>
      </c>
      <c r="AM35" s="274" t="s">
        <v>539</v>
      </c>
      <c r="AN35" s="274" t="s">
        <v>539</v>
      </c>
      <c r="AO35" s="274" t="s">
        <v>539</v>
      </c>
      <c r="AP35" s="274" t="s">
        <v>539</v>
      </c>
      <c r="AQ35" s="274" t="s">
        <v>539</v>
      </c>
      <c r="AR35" s="274" t="s">
        <v>539</v>
      </c>
      <c r="AS35" s="274" t="s">
        <v>539</v>
      </c>
      <c r="AT35" s="274" t="s">
        <v>539</v>
      </c>
      <c r="AU35" s="274" t="s">
        <v>539</v>
      </c>
      <c r="AV35" s="286" t="s">
        <v>538</v>
      </c>
      <c r="AW35" s="279" t="s">
        <v>537</v>
      </c>
      <c r="AX35" s="277" t="s">
        <v>537</v>
      </c>
      <c r="AY35" s="277" t="s">
        <v>537</v>
      </c>
      <c r="AZ35" s="277" t="s">
        <v>537</v>
      </c>
      <c r="BA35" s="277" t="s">
        <v>537</v>
      </c>
      <c r="BB35" s="277" t="s">
        <v>537</v>
      </c>
      <c r="BC35" s="277" t="s">
        <v>537</v>
      </c>
      <c r="BD35" s="277" t="s">
        <v>537</v>
      </c>
      <c r="BE35" s="277" t="s">
        <v>537</v>
      </c>
      <c r="BF35" s="277" t="s">
        <v>537</v>
      </c>
      <c r="BG35" s="277" t="s">
        <v>537</v>
      </c>
      <c r="BH35" s="277" t="s">
        <v>537</v>
      </c>
      <c r="BI35" s="277" t="s">
        <v>537</v>
      </c>
      <c r="BJ35" s="280" t="s">
        <v>525</v>
      </c>
      <c r="BK35" s="280" t="s">
        <v>525</v>
      </c>
      <c r="BL35" s="280" t="s">
        <v>525</v>
      </c>
      <c r="BM35" s="280" t="s">
        <v>525</v>
      </c>
      <c r="BN35" s="280" t="s">
        <v>525</v>
      </c>
      <c r="BO35" s="280" t="s">
        <v>525</v>
      </c>
      <c r="BP35" s="285" t="s">
        <v>538</v>
      </c>
      <c r="BQ35" s="285" t="s">
        <v>538</v>
      </c>
      <c r="BR35" s="285" t="s">
        <v>538</v>
      </c>
      <c r="BS35" s="285" t="s">
        <v>538</v>
      </c>
      <c r="BT35" s="285" t="s">
        <v>538</v>
      </c>
      <c r="BU35" s="286" t="s">
        <v>538</v>
      </c>
      <c r="BV35" s="309" t="s">
        <v>162</v>
      </c>
      <c r="BW35" s="289" t="s">
        <v>162</v>
      </c>
      <c r="BX35" s="289" t="s">
        <v>162</v>
      </c>
      <c r="BY35" s="289" t="s">
        <v>162</v>
      </c>
      <c r="BZ35" s="289" t="s">
        <v>162</v>
      </c>
      <c r="CA35" s="289" t="s">
        <v>162</v>
      </c>
      <c r="CB35" s="289" t="s">
        <v>162</v>
      </c>
      <c r="CC35" s="289" t="s">
        <v>162</v>
      </c>
      <c r="CD35" s="289" t="s">
        <v>162</v>
      </c>
      <c r="CE35" s="289" t="s">
        <v>162</v>
      </c>
      <c r="CF35" s="290" t="s">
        <v>181</v>
      </c>
      <c r="CG35" s="290" t="s">
        <v>181</v>
      </c>
      <c r="CH35" s="290" t="s">
        <v>181</v>
      </c>
      <c r="CI35" s="290" t="s">
        <v>181</v>
      </c>
      <c r="CJ35" s="290" t="s">
        <v>181</v>
      </c>
      <c r="CK35" s="290" t="s">
        <v>181</v>
      </c>
      <c r="CL35" s="290" t="s">
        <v>181</v>
      </c>
      <c r="CM35" s="290" t="s">
        <v>181</v>
      </c>
      <c r="CN35" s="290" t="s">
        <v>181</v>
      </c>
      <c r="CO35" s="291" t="s">
        <v>181</v>
      </c>
      <c r="CP35" s="202"/>
      <c r="CQ35" s="203">
        <f t="shared" ref="CQ35:CX44" si="12">SUMIFS($E$4:$CO$4,$E35:$CO35,CQ$4)</f>
        <v>65</v>
      </c>
      <c r="CR35" s="204">
        <f t="shared" si="12"/>
        <v>33.5</v>
      </c>
      <c r="CS35" s="204">
        <f t="shared" si="12"/>
        <v>30</v>
      </c>
      <c r="CT35" s="205">
        <f t="shared" si="12"/>
        <v>171.5</v>
      </c>
      <c r="CU35" s="204">
        <f t="shared" si="12"/>
        <v>0</v>
      </c>
      <c r="CV35" s="204">
        <f t="shared" si="12"/>
        <v>0</v>
      </c>
      <c r="CW35" s="204">
        <f t="shared" si="12"/>
        <v>0</v>
      </c>
      <c r="CX35" s="203">
        <f t="shared" si="12"/>
        <v>0</v>
      </c>
      <c r="CY35" s="204">
        <f t="shared" si="5"/>
        <v>0</v>
      </c>
      <c r="CZ35" s="204">
        <f t="shared" si="6"/>
        <v>0</v>
      </c>
      <c r="DA35" s="204">
        <f t="shared" si="7"/>
        <v>100</v>
      </c>
      <c r="DB35" s="205">
        <f t="shared" si="8"/>
        <v>100</v>
      </c>
      <c r="DC35" s="206">
        <f t="shared" si="9"/>
        <v>400</v>
      </c>
      <c r="DD35" s="27"/>
      <c r="DE35" s="27"/>
      <c r="DF35" s="27"/>
    </row>
    <row r="36" spans="1:110" ht="23.1" customHeight="1" x14ac:dyDescent="0.25">
      <c r="A36" s="230">
        <v>32</v>
      </c>
      <c r="B36" s="271" t="s">
        <v>330</v>
      </c>
      <c r="C36" s="272">
        <v>0</v>
      </c>
      <c r="D36" s="271"/>
      <c r="E36" s="273" t="s">
        <v>539</v>
      </c>
      <c r="F36" s="274" t="s">
        <v>539</v>
      </c>
      <c r="G36" s="274" t="s">
        <v>539</v>
      </c>
      <c r="H36" s="274" t="s">
        <v>539</v>
      </c>
      <c r="I36" s="274" t="s">
        <v>539</v>
      </c>
      <c r="J36" s="274" t="s">
        <v>539</v>
      </c>
      <c r="K36" s="274" t="s">
        <v>539</v>
      </c>
      <c r="L36" s="274" t="s">
        <v>539</v>
      </c>
      <c r="M36" s="274" t="s">
        <v>539</v>
      </c>
      <c r="N36" s="274" t="s">
        <v>539</v>
      </c>
      <c r="O36" s="274" t="s">
        <v>539</v>
      </c>
      <c r="P36" s="274" t="s">
        <v>539</v>
      </c>
      <c r="Q36" s="274" t="s">
        <v>539</v>
      </c>
      <c r="R36" s="274" t="s">
        <v>539</v>
      </c>
      <c r="S36" s="274" t="s">
        <v>539</v>
      </c>
      <c r="T36" s="274" t="s">
        <v>539</v>
      </c>
      <c r="U36" s="273" t="s">
        <v>539</v>
      </c>
      <c r="V36" s="274" t="s">
        <v>539</v>
      </c>
      <c r="W36" s="274" t="s">
        <v>539</v>
      </c>
      <c r="X36" s="274" t="s">
        <v>539</v>
      </c>
      <c r="Y36" s="274" t="s">
        <v>539</v>
      </c>
      <c r="Z36" s="274" t="s">
        <v>539</v>
      </c>
      <c r="AA36" s="274" t="s">
        <v>539</v>
      </c>
      <c r="AB36" s="274" t="s">
        <v>539</v>
      </c>
      <c r="AC36" s="274" t="s">
        <v>539</v>
      </c>
      <c r="AD36" s="274" t="s">
        <v>539</v>
      </c>
      <c r="AE36" s="274" t="s">
        <v>539</v>
      </c>
      <c r="AF36" s="274" t="s">
        <v>539</v>
      </c>
      <c r="AG36" s="274" t="s">
        <v>539</v>
      </c>
      <c r="AH36" s="274" t="s">
        <v>539</v>
      </c>
      <c r="AI36" s="274" t="s">
        <v>539</v>
      </c>
      <c r="AJ36" s="274" t="s">
        <v>539</v>
      </c>
      <c r="AK36" s="274" t="s">
        <v>539</v>
      </c>
      <c r="AL36" s="274" t="s">
        <v>539</v>
      </c>
      <c r="AM36" s="274" t="s">
        <v>539</v>
      </c>
      <c r="AN36" s="274" t="s">
        <v>539</v>
      </c>
      <c r="AO36" s="274" t="s">
        <v>539</v>
      </c>
      <c r="AP36" s="274" t="s">
        <v>539</v>
      </c>
      <c r="AQ36" s="274" t="s">
        <v>539</v>
      </c>
      <c r="AR36" s="274" t="s">
        <v>539</v>
      </c>
      <c r="AS36" s="274" t="s">
        <v>539</v>
      </c>
      <c r="AT36" s="274" t="s">
        <v>539</v>
      </c>
      <c r="AU36" s="274" t="s">
        <v>539</v>
      </c>
      <c r="AV36" s="286" t="s">
        <v>538</v>
      </c>
      <c r="AW36" s="279" t="s">
        <v>537</v>
      </c>
      <c r="AX36" s="277" t="s">
        <v>537</v>
      </c>
      <c r="AY36" s="277" t="s">
        <v>537</v>
      </c>
      <c r="AZ36" s="277" t="s">
        <v>537</v>
      </c>
      <c r="BA36" s="277" t="s">
        <v>537</v>
      </c>
      <c r="BB36" s="277" t="s">
        <v>537</v>
      </c>
      <c r="BC36" s="277" t="s">
        <v>537</v>
      </c>
      <c r="BD36" s="277" t="s">
        <v>537</v>
      </c>
      <c r="BE36" s="277" t="s">
        <v>537</v>
      </c>
      <c r="BF36" s="277" t="s">
        <v>537</v>
      </c>
      <c r="BG36" s="277" t="s">
        <v>537</v>
      </c>
      <c r="BH36" s="277" t="s">
        <v>537</v>
      </c>
      <c r="BI36" s="277" t="s">
        <v>537</v>
      </c>
      <c r="BJ36" s="280" t="s">
        <v>525</v>
      </c>
      <c r="BK36" s="280" t="s">
        <v>525</v>
      </c>
      <c r="BL36" s="280" t="s">
        <v>525</v>
      </c>
      <c r="BM36" s="280" t="s">
        <v>525</v>
      </c>
      <c r="BN36" s="280" t="s">
        <v>525</v>
      </c>
      <c r="BO36" s="280" t="s">
        <v>525</v>
      </c>
      <c r="BP36" s="285" t="s">
        <v>538</v>
      </c>
      <c r="BQ36" s="285" t="s">
        <v>538</v>
      </c>
      <c r="BR36" s="285" t="s">
        <v>538</v>
      </c>
      <c r="BS36" s="285" t="s">
        <v>538</v>
      </c>
      <c r="BT36" s="285" t="s">
        <v>538</v>
      </c>
      <c r="BU36" s="286" t="s">
        <v>538</v>
      </c>
      <c r="BV36" s="309" t="s">
        <v>162</v>
      </c>
      <c r="BW36" s="289" t="s">
        <v>162</v>
      </c>
      <c r="BX36" s="289" t="s">
        <v>162</v>
      </c>
      <c r="BY36" s="289" t="s">
        <v>162</v>
      </c>
      <c r="BZ36" s="289" t="s">
        <v>162</v>
      </c>
      <c r="CA36" s="289" t="s">
        <v>162</v>
      </c>
      <c r="CB36" s="289" t="s">
        <v>162</v>
      </c>
      <c r="CC36" s="289" t="s">
        <v>162</v>
      </c>
      <c r="CD36" s="289" t="s">
        <v>162</v>
      </c>
      <c r="CE36" s="289" t="s">
        <v>162</v>
      </c>
      <c r="CF36" s="290" t="s">
        <v>181</v>
      </c>
      <c r="CG36" s="290" t="s">
        <v>181</v>
      </c>
      <c r="CH36" s="290" t="s">
        <v>181</v>
      </c>
      <c r="CI36" s="290" t="s">
        <v>181</v>
      </c>
      <c r="CJ36" s="290" t="s">
        <v>181</v>
      </c>
      <c r="CK36" s="290" t="s">
        <v>181</v>
      </c>
      <c r="CL36" s="290" t="s">
        <v>181</v>
      </c>
      <c r="CM36" s="290" t="s">
        <v>181</v>
      </c>
      <c r="CN36" s="290" t="s">
        <v>181</v>
      </c>
      <c r="CO36" s="291" t="s">
        <v>181</v>
      </c>
      <c r="CP36" s="202"/>
      <c r="CQ36" s="203">
        <f t="shared" si="12"/>
        <v>65</v>
      </c>
      <c r="CR36" s="204">
        <f t="shared" si="12"/>
        <v>33.5</v>
      </c>
      <c r="CS36" s="204">
        <f t="shared" si="12"/>
        <v>30</v>
      </c>
      <c r="CT36" s="205">
        <f t="shared" si="12"/>
        <v>171.5</v>
      </c>
      <c r="CU36" s="204">
        <f t="shared" si="12"/>
        <v>0</v>
      </c>
      <c r="CV36" s="204">
        <f t="shared" si="12"/>
        <v>0</v>
      </c>
      <c r="CW36" s="204">
        <f t="shared" si="12"/>
        <v>0</v>
      </c>
      <c r="CX36" s="203">
        <f t="shared" si="12"/>
        <v>0</v>
      </c>
      <c r="CY36" s="204">
        <f t="shared" si="5"/>
        <v>0</v>
      </c>
      <c r="CZ36" s="204">
        <f t="shared" si="6"/>
        <v>0</v>
      </c>
      <c r="DA36" s="204">
        <f t="shared" si="7"/>
        <v>100</v>
      </c>
      <c r="DB36" s="205">
        <f t="shared" si="8"/>
        <v>100</v>
      </c>
      <c r="DC36" s="206">
        <f t="shared" si="9"/>
        <v>400</v>
      </c>
      <c r="DD36" s="27"/>
      <c r="DE36" s="27"/>
      <c r="DF36" s="27"/>
    </row>
    <row r="37" spans="1:110" ht="23.1" customHeight="1" thickBot="1" x14ac:dyDescent="0.3">
      <c r="A37" s="232">
        <v>33</v>
      </c>
      <c r="B37" s="312" t="s">
        <v>332</v>
      </c>
      <c r="C37" s="313">
        <v>146153</v>
      </c>
      <c r="D37" s="312"/>
      <c r="E37" s="314" t="s">
        <v>539</v>
      </c>
      <c r="F37" s="315" t="s">
        <v>539</v>
      </c>
      <c r="G37" s="315" t="s">
        <v>539</v>
      </c>
      <c r="H37" s="315" t="s">
        <v>539</v>
      </c>
      <c r="I37" s="315" t="s">
        <v>539</v>
      </c>
      <c r="J37" s="315" t="s">
        <v>539</v>
      </c>
      <c r="K37" s="315" t="s">
        <v>539</v>
      </c>
      <c r="L37" s="315" t="s">
        <v>539</v>
      </c>
      <c r="M37" s="315" t="s">
        <v>539</v>
      </c>
      <c r="N37" s="315" t="s">
        <v>539</v>
      </c>
      <c r="O37" s="315" t="s">
        <v>539</v>
      </c>
      <c r="P37" s="315" t="s">
        <v>539</v>
      </c>
      <c r="Q37" s="315" t="s">
        <v>539</v>
      </c>
      <c r="R37" s="315" t="s">
        <v>539</v>
      </c>
      <c r="S37" s="315" t="s">
        <v>539</v>
      </c>
      <c r="T37" s="315" t="s">
        <v>539</v>
      </c>
      <c r="U37" s="314" t="s">
        <v>539</v>
      </c>
      <c r="V37" s="315" t="s">
        <v>539</v>
      </c>
      <c r="W37" s="315" t="s">
        <v>539</v>
      </c>
      <c r="X37" s="315" t="s">
        <v>539</v>
      </c>
      <c r="Y37" s="315" t="s">
        <v>539</v>
      </c>
      <c r="Z37" s="315" t="s">
        <v>539</v>
      </c>
      <c r="AA37" s="315" t="s">
        <v>539</v>
      </c>
      <c r="AB37" s="315" t="s">
        <v>539</v>
      </c>
      <c r="AC37" s="315" t="s">
        <v>539</v>
      </c>
      <c r="AD37" s="315" t="s">
        <v>539</v>
      </c>
      <c r="AE37" s="315" t="s">
        <v>539</v>
      </c>
      <c r="AF37" s="315" t="s">
        <v>539</v>
      </c>
      <c r="AG37" s="315" t="s">
        <v>539</v>
      </c>
      <c r="AH37" s="315" t="s">
        <v>539</v>
      </c>
      <c r="AI37" s="315" t="s">
        <v>539</v>
      </c>
      <c r="AJ37" s="315" t="s">
        <v>539</v>
      </c>
      <c r="AK37" s="315" t="s">
        <v>539</v>
      </c>
      <c r="AL37" s="315" t="s">
        <v>539</v>
      </c>
      <c r="AM37" s="315" t="s">
        <v>539</v>
      </c>
      <c r="AN37" s="315" t="s">
        <v>539</v>
      </c>
      <c r="AO37" s="315" t="s">
        <v>539</v>
      </c>
      <c r="AP37" s="315" t="s">
        <v>539</v>
      </c>
      <c r="AQ37" s="315" t="s">
        <v>539</v>
      </c>
      <c r="AR37" s="315" t="s">
        <v>539</v>
      </c>
      <c r="AS37" s="315" t="s">
        <v>539</v>
      </c>
      <c r="AT37" s="315" t="s">
        <v>539</v>
      </c>
      <c r="AU37" s="315" t="s">
        <v>539</v>
      </c>
      <c r="AV37" s="321" t="s">
        <v>538</v>
      </c>
      <c r="AW37" s="319" t="s">
        <v>537</v>
      </c>
      <c r="AX37" s="317" t="s">
        <v>537</v>
      </c>
      <c r="AY37" s="317" t="s">
        <v>537</v>
      </c>
      <c r="AZ37" s="317" t="s">
        <v>537</v>
      </c>
      <c r="BA37" s="317" t="s">
        <v>537</v>
      </c>
      <c r="BB37" s="317" t="s">
        <v>537</v>
      </c>
      <c r="BC37" s="317" t="s">
        <v>537</v>
      </c>
      <c r="BD37" s="317" t="s">
        <v>537</v>
      </c>
      <c r="BE37" s="317" t="s">
        <v>537</v>
      </c>
      <c r="BF37" s="317" t="s">
        <v>537</v>
      </c>
      <c r="BG37" s="317" t="s">
        <v>537</v>
      </c>
      <c r="BH37" s="317" t="s">
        <v>537</v>
      </c>
      <c r="BI37" s="317" t="s">
        <v>537</v>
      </c>
      <c r="BJ37" s="320" t="s">
        <v>525</v>
      </c>
      <c r="BK37" s="320" t="s">
        <v>525</v>
      </c>
      <c r="BL37" s="320" t="s">
        <v>525</v>
      </c>
      <c r="BM37" s="320" t="s">
        <v>525</v>
      </c>
      <c r="BN37" s="320" t="s">
        <v>525</v>
      </c>
      <c r="BO37" s="320" t="s">
        <v>525</v>
      </c>
      <c r="BP37" s="316" t="s">
        <v>538</v>
      </c>
      <c r="BQ37" s="316" t="s">
        <v>538</v>
      </c>
      <c r="BR37" s="316" t="s">
        <v>538</v>
      </c>
      <c r="BS37" s="316" t="s">
        <v>538</v>
      </c>
      <c r="BT37" s="316" t="s">
        <v>538</v>
      </c>
      <c r="BU37" s="321" t="s">
        <v>538</v>
      </c>
      <c r="BV37" s="322" t="s">
        <v>162</v>
      </c>
      <c r="BW37" s="323" t="s">
        <v>162</v>
      </c>
      <c r="BX37" s="323" t="s">
        <v>162</v>
      </c>
      <c r="BY37" s="323" t="s">
        <v>162</v>
      </c>
      <c r="BZ37" s="323" t="s">
        <v>162</v>
      </c>
      <c r="CA37" s="323" t="s">
        <v>162</v>
      </c>
      <c r="CB37" s="323" t="s">
        <v>162</v>
      </c>
      <c r="CC37" s="323" t="s">
        <v>162</v>
      </c>
      <c r="CD37" s="323" t="s">
        <v>162</v>
      </c>
      <c r="CE37" s="323" t="s">
        <v>162</v>
      </c>
      <c r="CF37" s="324" t="s">
        <v>181</v>
      </c>
      <c r="CG37" s="324" t="s">
        <v>181</v>
      </c>
      <c r="CH37" s="324" t="s">
        <v>181</v>
      </c>
      <c r="CI37" s="324" t="s">
        <v>181</v>
      </c>
      <c r="CJ37" s="324" t="s">
        <v>181</v>
      </c>
      <c r="CK37" s="324" t="s">
        <v>181</v>
      </c>
      <c r="CL37" s="324" t="s">
        <v>181</v>
      </c>
      <c r="CM37" s="324" t="s">
        <v>181</v>
      </c>
      <c r="CN37" s="324" t="s">
        <v>181</v>
      </c>
      <c r="CO37" s="325" t="s">
        <v>181</v>
      </c>
      <c r="CP37" s="218"/>
      <c r="CQ37" s="219">
        <f t="shared" si="12"/>
        <v>65</v>
      </c>
      <c r="CR37" s="220">
        <f t="shared" si="12"/>
        <v>33.5</v>
      </c>
      <c r="CS37" s="220">
        <f t="shared" si="12"/>
        <v>30</v>
      </c>
      <c r="CT37" s="221">
        <f t="shared" si="12"/>
        <v>171.5</v>
      </c>
      <c r="CU37" s="220">
        <f t="shared" si="12"/>
        <v>0</v>
      </c>
      <c r="CV37" s="220">
        <f t="shared" si="12"/>
        <v>0</v>
      </c>
      <c r="CW37" s="220">
        <f t="shared" si="12"/>
        <v>0</v>
      </c>
      <c r="CX37" s="219">
        <f t="shared" si="12"/>
        <v>0</v>
      </c>
      <c r="CY37" s="220">
        <f t="shared" ref="CY37:CY68" si="13">SUMIFS($E$4:$T$4,$E37:$T37,"&lt;&gt;" &amp; $CQ$4,$E37:$T37,"&lt;&gt;" &amp; $CR$4,$E37:$T37,"&lt;&gt;" &amp; $CS$4,$E37:$T37,"&lt;&gt;" &amp; $CT$4,$E37:$T37,"&lt;&gt;" &amp; $CU$4,$E37:$T37,"&lt;&gt;" &amp; $CV$4,$E37:$T37,"&lt;&gt;" &amp; $CW$4,$E37:$T37,"&lt;&gt;" &amp; $CX$4)</f>
        <v>0</v>
      </c>
      <c r="CZ37" s="220">
        <f t="shared" ref="CZ37:CZ68" si="14">SUMIFS($U$4:$AV$4,$U37:$AV37,"&lt;&gt;" &amp; $CQ$4,$U37:$AV37,"&lt;&gt;" &amp; $CR$4,$U37:$AV37,"&lt;&gt;" &amp; $CS$4,$U37:$AV37,"&lt;&gt;" &amp; $CT$4,$U37:$AV37,"&lt;&gt;" &amp; $CU$4,$U37:$AV37,"&lt;&gt;" &amp; $CV$4,$U37:$AV37,"&lt;&gt;" &amp; $CW$4,$U37:$AV37,"&lt;&gt;" &amp; $CX$4)</f>
        <v>0</v>
      </c>
      <c r="DA37" s="220">
        <f t="shared" ref="DA37:DA68" si="15">SUMIFS($BV$4:$CO$4,$BV37:$CO37,"&lt;&gt;" &amp; $CQ$4,$BV37:$CO37,"&lt;&gt;" &amp; $CR$4,$BV37:$CO37,"&lt;&gt;" &amp; $CS$4,$BV37:$CO37,"&lt;&gt;" &amp; $CT$4,$BV37:$CO37,"&lt;&gt;" &amp; $CU$4,$BV37:$CO37,"&lt;&gt;" &amp; $CV$4,$BV37:$CO37,"&lt;&gt;" &amp; $CW$4,$BV37:$CO37,"&lt;&gt;" &amp; $CX$4)</f>
        <v>100</v>
      </c>
      <c r="DB37" s="221">
        <f t="shared" ref="DB37:DB68" si="16">SUM(CY37:DA37)</f>
        <v>100</v>
      </c>
      <c r="DC37" s="222">
        <f t="shared" ref="DC37:DC68" si="17">SUM(CQ37:CX37)+DB37</f>
        <v>400</v>
      </c>
      <c r="DD37" s="27"/>
      <c r="DE37" s="27"/>
      <c r="DF37" s="27"/>
    </row>
    <row r="38" spans="1:110" ht="23.1" customHeight="1" x14ac:dyDescent="0.25">
      <c r="A38" s="233">
        <v>34</v>
      </c>
      <c r="B38" s="227" t="s">
        <v>334</v>
      </c>
      <c r="C38" s="225">
        <v>96</v>
      </c>
      <c r="D38" s="257"/>
      <c r="E38" s="340" t="s">
        <v>539</v>
      </c>
      <c r="F38" s="341" t="s">
        <v>539</v>
      </c>
      <c r="G38" s="341" t="s">
        <v>539</v>
      </c>
      <c r="H38" s="341" t="s">
        <v>539</v>
      </c>
      <c r="I38" s="341" t="s">
        <v>539</v>
      </c>
      <c r="J38" s="341" t="s">
        <v>539</v>
      </c>
      <c r="K38" s="341" t="s">
        <v>539</v>
      </c>
      <c r="L38" s="341" t="s">
        <v>539</v>
      </c>
      <c r="M38" s="341" t="s">
        <v>539</v>
      </c>
      <c r="N38" s="341" t="s">
        <v>539</v>
      </c>
      <c r="O38" s="341" t="s">
        <v>539</v>
      </c>
      <c r="P38" s="341" t="s">
        <v>539</v>
      </c>
      <c r="Q38" s="341" t="s">
        <v>539</v>
      </c>
      <c r="R38" s="341" t="s">
        <v>539</v>
      </c>
      <c r="S38" s="341" t="s">
        <v>539</v>
      </c>
      <c r="T38" s="341" t="s">
        <v>539</v>
      </c>
      <c r="U38" s="342" t="s">
        <v>137</v>
      </c>
      <c r="V38" s="343" t="s">
        <v>137</v>
      </c>
      <c r="W38" s="343" t="s">
        <v>137</v>
      </c>
      <c r="X38" s="343" t="s">
        <v>137</v>
      </c>
      <c r="Y38" s="343" t="s">
        <v>137</v>
      </c>
      <c r="Z38" s="343" t="s">
        <v>137</v>
      </c>
      <c r="AA38" s="343" t="s">
        <v>137</v>
      </c>
      <c r="AB38" s="343" t="s">
        <v>137</v>
      </c>
      <c r="AC38" s="343" t="s">
        <v>137</v>
      </c>
      <c r="AD38" s="343" t="s">
        <v>137</v>
      </c>
      <c r="AE38" s="343" t="s">
        <v>137</v>
      </c>
      <c r="AF38" s="262" t="s">
        <v>538</v>
      </c>
      <c r="AG38" s="262" t="s">
        <v>538</v>
      </c>
      <c r="AH38" s="262" t="s">
        <v>538</v>
      </c>
      <c r="AI38" s="262" t="s">
        <v>538</v>
      </c>
      <c r="AJ38" s="262" t="s">
        <v>538</v>
      </c>
      <c r="AK38" s="262" t="s">
        <v>538</v>
      </c>
      <c r="AL38" s="262" t="s">
        <v>538</v>
      </c>
      <c r="AM38" s="262" t="s">
        <v>538</v>
      </c>
      <c r="AN38" s="262" t="s">
        <v>538</v>
      </c>
      <c r="AO38" s="262" t="s">
        <v>538</v>
      </c>
      <c r="AP38" s="262" t="s">
        <v>538</v>
      </c>
      <c r="AQ38" s="262" t="s">
        <v>538</v>
      </c>
      <c r="AR38" s="262" t="s">
        <v>538</v>
      </c>
      <c r="AS38" s="262" t="s">
        <v>538</v>
      </c>
      <c r="AT38" s="262" t="s">
        <v>538</v>
      </c>
      <c r="AU38" s="262" t="s">
        <v>538</v>
      </c>
      <c r="AV38" s="333" t="s">
        <v>538</v>
      </c>
      <c r="AW38" s="265" t="s">
        <v>537</v>
      </c>
      <c r="AX38" s="263" t="s">
        <v>537</v>
      </c>
      <c r="AY38" s="263" t="s">
        <v>537</v>
      </c>
      <c r="AZ38" s="263" t="s">
        <v>537</v>
      </c>
      <c r="BA38" s="263" t="s">
        <v>537</v>
      </c>
      <c r="BB38" s="263" t="s">
        <v>537</v>
      </c>
      <c r="BC38" s="266" t="s">
        <v>525</v>
      </c>
      <c r="BD38" s="266" t="s">
        <v>525</v>
      </c>
      <c r="BE38" s="266" t="s">
        <v>525</v>
      </c>
      <c r="BF38" s="266" t="s">
        <v>525</v>
      </c>
      <c r="BG38" s="266" t="s">
        <v>525</v>
      </c>
      <c r="BH38" s="266" t="s">
        <v>525</v>
      </c>
      <c r="BI38" s="266" t="s">
        <v>525</v>
      </c>
      <c r="BJ38" s="266" t="s">
        <v>525</v>
      </c>
      <c r="BK38" s="266" t="s">
        <v>525</v>
      </c>
      <c r="BL38" s="266" t="s">
        <v>525</v>
      </c>
      <c r="BM38" s="266" t="s">
        <v>525</v>
      </c>
      <c r="BN38" s="266" t="s">
        <v>525</v>
      </c>
      <c r="BO38" s="266" t="s">
        <v>525</v>
      </c>
      <c r="BP38" s="266" t="s">
        <v>525</v>
      </c>
      <c r="BQ38" s="266" t="s">
        <v>525</v>
      </c>
      <c r="BR38" s="266" t="s">
        <v>525</v>
      </c>
      <c r="BS38" s="266" t="s">
        <v>525</v>
      </c>
      <c r="BT38" s="266" t="s">
        <v>525</v>
      </c>
      <c r="BU38" s="267" t="s">
        <v>525</v>
      </c>
      <c r="BV38" s="326" t="s">
        <v>42</v>
      </c>
      <c r="BW38" s="269" t="s">
        <v>42</v>
      </c>
      <c r="BX38" s="269" t="s">
        <v>42</v>
      </c>
      <c r="BY38" s="269" t="s">
        <v>42</v>
      </c>
      <c r="BZ38" s="269" t="s">
        <v>42</v>
      </c>
      <c r="CA38" s="269" t="s">
        <v>42</v>
      </c>
      <c r="CB38" s="269" t="s">
        <v>42</v>
      </c>
      <c r="CC38" s="269" t="s">
        <v>42</v>
      </c>
      <c r="CD38" s="269" t="s">
        <v>42</v>
      </c>
      <c r="CE38" s="269" t="s">
        <v>42</v>
      </c>
      <c r="CF38" s="269" t="s">
        <v>42</v>
      </c>
      <c r="CG38" s="269" t="s">
        <v>42</v>
      </c>
      <c r="CH38" s="269" t="s">
        <v>42</v>
      </c>
      <c r="CI38" s="269" t="s">
        <v>42</v>
      </c>
      <c r="CJ38" s="269" t="s">
        <v>42</v>
      </c>
      <c r="CK38" s="269" t="s">
        <v>42</v>
      </c>
      <c r="CL38" s="269" t="s">
        <v>42</v>
      </c>
      <c r="CM38" s="269" t="s">
        <v>42</v>
      </c>
      <c r="CN38" s="269" t="s">
        <v>42</v>
      </c>
      <c r="CO38" s="270" t="s">
        <v>42</v>
      </c>
      <c r="CP38" s="197"/>
      <c r="CQ38" s="198">
        <f t="shared" si="12"/>
        <v>30</v>
      </c>
      <c r="CR38" s="199">
        <f t="shared" si="12"/>
        <v>65</v>
      </c>
      <c r="CS38" s="199">
        <f t="shared" si="12"/>
        <v>95</v>
      </c>
      <c r="CT38" s="200">
        <f t="shared" si="12"/>
        <v>75</v>
      </c>
      <c r="CU38" s="199">
        <f t="shared" si="12"/>
        <v>0</v>
      </c>
      <c r="CV38" s="199">
        <f t="shared" si="12"/>
        <v>0</v>
      </c>
      <c r="CW38" s="199">
        <f t="shared" si="12"/>
        <v>0</v>
      </c>
      <c r="CX38" s="198">
        <f t="shared" si="12"/>
        <v>0</v>
      </c>
      <c r="CY38" s="199">
        <f t="shared" si="13"/>
        <v>0</v>
      </c>
      <c r="CZ38" s="199">
        <f t="shared" si="14"/>
        <v>35</v>
      </c>
      <c r="DA38" s="199">
        <f t="shared" si="15"/>
        <v>100</v>
      </c>
      <c r="DB38" s="200">
        <f t="shared" si="16"/>
        <v>135</v>
      </c>
      <c r="DC38" s="201">
        <f t="shared" si="17"/>
        <v>400</v>
      </c>
      <c r="DD38" s="27"/>
      <c r="DE38" s="27"/>
      <c r="DF38" s="27"/>
    </row>
    <row r="39" spans="1:110" ht="23.1" customHeight="1" x14ac:dyDescent="0.25">
      <c r="A39" s="234">
        <v>35</v>
      </c>
      <c r="B39" s="207" t="s">
        <v>337</v>
      </c>
      <c r="C39" s="208">
        <v>71</v>
      </c>
      <c r="D39" s="271"/>
      <c r="E39" s="273" t="s">
        <v>539</v>
      </c>
      <c r="F39" s="274" t="s">
        <v>539</v>
      </c>
      <c r="G39" s="274" t="s">
        <v>539</v>
      </c>
      <c r="H39" s="274" t="s">
        <v>539</v>
      </c>
      <c r="I39" s="274" t="s">
        <v>539</v>
      </c>
      <c r="J39" s="274" t="s">
        <v>539</v>
      </c>
      <c r="K39" s="274" t="s">
        <v>539</v>
      </c>
      <c r="L39" s="274" t="s">
        <v>539</v>
      </c>
      <c r="M39" s="274" t="s">
        <v>539</v>
      </c>
      <c r="N39" s="274" t="s">
        <v>539</v>
      </c>
      <c r="O39" s="274" t="s">
        <v>539</v>
      </c>
      <c r="P39" s="274" t="s">
        <v>539</v>
      </c>
      <c r="Q39" s="274" t="s">
        <v>539</v>
      </c>
      <c r="R39" s="274" t="s">
        <v>539</v>
      </c>
      <c r="S39" s="274" t="s">
        <v>539</v>
      </c>
      <c r="T39" s="274" t="s">
        <v>539</v>
      </c>
      <c r="U39" s="344" t="s">
        <v>137</v>
      </c>
      <c r="V39" s="310" t="s">
        <v>137</v>
      </c>
      <c r="W39" s="310" t="s">
        <v>137</v>
      </c>
      <c r="X39" s="310" t="s">
        <v>137</v>
      </c>
      <c r="Y39" s="310" t="s">
        <v>137</v>
      </c>
      <c r="Z39" s="310" t="s">
        <v>137</v>
      </c>
      <c r="AA39" s="310" t="s">
        <v>137</v>
      </c>
      <c r="AB39" s="310" t="s">
        <v>137</v>
      </c>
      <c r="AC39" s="310" t="s">
        <v>137</v>
      </c>
      <c r="AD39" s="310" t="s">
        <v>137</v>
      </c>
      <c r="AE39" s="310" t="s">
        <v>137</v>
      </c>
      <c r="AF39" s="276" t="s">
        <v>538</v>
      </c>
      <c r="AG39" s="276" t="s">
        <v>538</v>
      </c>
      <c r="AH39" s="276" t="s">
        <v>538</v>
      </c>
      <c r="AI39" s="276" t="s">
        <v>538</v>
      </c>
      <c r="AJ39" s="276" t="s">
        <v>538</v>
      </c>
      <c r="AK39" s="276" t="s">
        <v>538</v>
      </c>
      <c r="AL39" s="276" t="s">
        <v>538</v>
      </c>
      <c r="AM39" s="276" t="s">
        <v>538</v>
      </c>
      <c r="AN39" s="276" t="s">
        <v>538</v>
      </c>
      <c r="AO39" s="276" t="s">
        <v>538</v>
      </c>
      <c r="AP39" s="276" t="s">
        <v>538</v>
      </c>
      <c r="AQ39" s="276" t="s">
        <v>538</v>
      </c>
      <c r="AR39" s="276" t="s">
        <v>538</v>
      </c>
      <c r="AS39" s="276" t="s">
        <v>538</v>
      </c>
      <c r="AT39" s="276" t="s">
        <v>538</v>
      </c>
      <c r="AU39" s="276" t="s">
        <v>538</v>
      </c>
      <c r="AV39" s="334" t="s">
        <v>538</v>
      </c>
      <c r="AW39" s="279" t="s">
        <v>537</v>
      </c>
      <c r="AX39" s="277" t="s">
        <v>537</v>
      </c>
      <c r="AY39" s="277" t="s">
        <v>537</v>
      </c>
      <c r="AZ39" s="277" t="s">
        <v>537</v>
      </c>
      <c r="BA39" s="277" t="s">
        <v>537</v>
      </c>
      <c r="BB39" s="277" t="s">
        <v>537</v>
      </c>
      <c r="BC39" s="280" t="s">
        <v>525</v>
      </c>
      <c r="BD39" s="280" t="s">
        <v>525</v>
      </c>
      <c r="BE39" s="280" t="s">
        <v>525</v>
      </c>
      <c r="BF39" s="280" t="s">
        <v>525</v>
      </c>
      <c r="BG39" s="280" t="s">
        <v>525</v>
      </c>
      <c r="BH39" s="280" t="s">
        <v>525</v>
      </c>
      <c r="BI39" s="280" t="s">
        <v>525</v>
      </c>
      <c r="BJ39" s="280" t="s">
        <v>525</v>
      </c>
      <c r="BK39" s="280" t="s">
        <v>525</v>
      </c>
      <c r="BL39" s="280" t="s">
        <v>525</v>
      </c>
      <c r="BM39" s="280" t="s">
        <v>525</v>
      </c>
      <c r="BN39" s="280" t="s">
        <v>525</v>
      </c>
      <c r="BO39" s="280" t="s">
        <v>525</v>
      </c>
      <c r="BP39" s="280" t="s">
        <v>525</v>
      </c>
      <c r="BQ39" s="280" t="s">
        <v>525</v>
      </c>
      <c r="BR39" s="280" t="s">
        <v>525</v>
      </c>
      <c r="BS39" s="280" t="s">
        <v>525</v>
      </c>
      <c r="BT39" s="280" t="s">
        <v>525</v>
      </c>
      <c r="BU39" s="281" t="s">
        <v>525</v>
      </c>
      <c r="BV39" s="308" t="s">
        <v>42</v>
      </c>
      <c r="BW39" s="283" t="s">
        <v>42</v>
      </c>
      <c r="BX39" s="283" t="s">
        <v>42</v>
      </c>
      <c r="BY39" s="283" t="s">
        <v>42</v>
      </c>
      <c r="BZ39" s="283" t="s">
        <v>42</v>
      </c>
      <c r="CA39" s="283" t="s">
        <v>42</v>
      </c>
      <c r="CB39" s="283" t="s">
        <v>42</v>
      </c>
      <c r="CC39" s="283" t="s">
        <v>42</v>
      </c>
      <c r="CD39" s="283" t="s">
        <v>42</v>
      </c>
      <c r="CE39" s="283" t="s">
        <v>42</v>
      </c>
      <c r="CF39" s="283" t="s">
        <v>42</v>
      </c>
      <c r="CG39" s="283" t="s">
        <v>42</v>
      </c>
      <c r="CH39" s="283" t="s">
        <v>42</v>
      </c>
      <c r="CI39" s="283" t="s">
        <v>42</v>
      </c>
      <c r="CJ39" s="283" t="s">
        <v>42</v>
      </c>
      <c r="CK39" s="283" t="s">
        <v>42</v>
      </c>
      <c r="CL39" s="283" t="s">
        <v>42</v>
      </c>
      <c r="CM39" s="283" t="s">
        <v>42</v>
      </c>
      <c r="CN39" s="283" t="s">
        <v>42</v>
      </c>
      <c r="CO39" s="284" t="s">
        <v>42</v>
      </c>
      <c r="CP39" s="202"/>
      <c r="CQ39" s="203">
        <f t="shared" si="12"/>
        <v>30</v>
      </c>
      <c r="CR39" s="204">
        <f t="shared" si="12"/>
        <v>65</v>
      </c>
      <c r="CS39" s="204">
        <f t="shared" si="12"/>
        <v>95</v>
      </c>
      <c r="CT39" s="205">
        <f t="shared" si="12"/>
        <v>75</v>
      </c>
      <c r="CU39" s="204">
        <f t="shared" si="12"/>
        <v>0</v>
      </c>
      <c r="CV39" s="204">
        <f t="shared" si="12"/>
        <v>0</v>
      </c>
      <c r="CW39" s="204">
        <f t="shared" si="12"/>
        <v>0</v>
      </c>
      <c r="CX39" s="203">
        <f t="shared" si="12"/>
        <v>0</v>
      </c>
      <c r="CY39" s="204">
        <f t="shared" si="13"/>
        <v>0</v>
      </c>
      <c r="CZ39" s="204">
        <f t="shared" si="14"/>
        <v>35</v>
      </c>
      <c r="DA39" s="204">
        <f t="shared" si="15"/>
        <v>100</v>
      </c>
      <c r="DB39" s="205">
        <f t="shared" si="16"/>
        <v>135</v>
      </c>
      <c r="DC39" s="206">
        <f t="shared" si="17"/>
        <v>400</v>
      </c>
      <c r="DD39" s="27"/>
      <c r="DE39" s="27"/>
      <c r="DF39" s="27"/>
    </row>
    <row r="40" spans="1:110" ht="23.1" customHeight="1" x14ac:dyDescent="0.25">
      <c r="A40" s="234">
        <v>36</v>
      </c>
      <c r="B40" s="207" t="s">
        <v>339</v>
      </c>
      <c r="C40" s="208">
        <v>48150</v>
      </c>
      <c r="D40" s="271"/>
      <c r="E40" s="273" t="s">
        <v>539</v>
      </c>
      <c r="F40" s="274" t="s">
        <v>539</v>
      </c>
      <c r="G40" s="274" t="s">
        <v>539</v>
      </c>
      <c r="H40" s="274" t="s">
        <v>539</v>
      </c>
      <c r="I40" s="274" t="s">
        <v>539</v>
      </c>
      <c r="J40" s="274" t="s">
        <v>539</v>
      </c>
      <c r="K40" s="274" t="s">
        <v>539</v>
      </c>
      <c r="L40" s="274" t="s">
        <v>539</v>
      </c>
      <c r="M40" s="274" t="s">
        <v>539</v>
      </c>
      <c r="N40" s="274" t="s">
        <v>539</v>
      </c>
      <c r="O40" s="274" t="s">
        <v>539</v>
      </c>
      <c r="P40" s="274" t="s">
        <v>539</v>
      </c>
      <c r="Q40" s="274" t="s">
        <v>539</v>
      </c>
      <c r="R40" s="274" t="s">
        <v>539</v>
      </c>
      <c r="S40" s="274" t="s">
        <v>539</v>
      </c>
      <c r="T40" s="274" t="s">
        <v>539</v>
      </c>
      <c r="U40" s="344" t="s">
        <v>137</v>
      </c>
      <c r="V40" s="310" t="s">
        <v>137</v>
      </c>
      <c r="W40" s="310" t="s">
        <v>137</v>
      </c>
      <c r="X40" s="310" t="s">
        <v>137</v>
      </c>
      <c r="Y40" s="310" t="s">
        <v>137</v>
      </c>
      <c r="Z40" s="310" t="s">
        <v>137</v>
      </c>
      <c r="AA40" s="310" t="s">
        <v>137</v>
      </c>
      <c r="AB40" s="310" t="s">
        <v>137</v>
      </c>
      <c r="AC40" s="310" t="s">
        <v>137</v>
      </c>
      <c r="AD40" s="310" t="s">
        <v>137</v>
      </c>
      <c r="AE40" s="310" t="s">
        <v>137</v>
      </c>
      <c r="AF40" s="274" t="s">
        <v>539</v>
      </c>
      <c r="AG40" s="274" t="s">
        <v>539</v>
      </c>
      <c r="AH40" s="274" t="s">
        <v>539</v>
      </c>
      <c r="AI40" s="274" t="s">
        <v>539</v>
      </c>
      <c r="AJ40" s="274" t="s">
        <v>539</v>
      </c>
      <c r="AK40" s="274" t="s">
        <v>539</v>
      </c>
      <c r="AL40" s="274" t="s">
        <v>539</v>
      </c>
      <c r="AM40" s="274" t="s">
        <v>539</v>
      </c>
      <c r="AN40" s="274" t="s">
        <v>539</v>
      </c>
      <c r="AO40" s="274" t="s">
        <v>539</v>
      </c>
      <c r="AP40" s="274" t="s">
        <v>539</v>
      </c>
      <c r="AQ40" s="274" t="s">
        <v>539</v>
      </c>
      <c r="AR40" s="274" t="s">
        <v>539</v>
      </c>
      <c r="AS40" s="274" t="s">
        <v>539</v>
      </c>
      <c r="AT40" s="274" t="s">
        <v>539</v>
      </c>
      <c r="AU40" s="274" t="s">
        <v>539</v>
      </c>
      <c r="AV40" s="335" t="s">
        <v>539</v>
      </c>
      <c r="AW40" s="279" t="s">
        <v>537</v>
      </c>
      <c r="AX40" s="277" t="s">
        <v>537</v>
      </c>
      <c r="AY40" s="277" t="s">
        <v>537</v>
      </c>
      <c r="AZ40" s="277" t="s">
        <v>537</v>
      </c>
      <c r="BA40" s="277" t="s">
        <v>537</v>
      </c>
      <c r="BB40" s="277" t="s">
        <v>537</v>
      </c>
      <c r="BC40" s="277" t="s">
        <v>537</v>
      </c>
      <c r="BD40" s="277" t="s">
        <v>537</v>
      </c>
      <c r="BE40" s="277" t="s">
        <v>537</v>
      </c>
      <c r="BF40" s="277" t="s">
        <v>537</v>
      </c>
      <c r="BG40" s="280" t="s">
        <v>525</v>
      </c>
      <c r="BH40" s="280" t="s">
        <v>525</v>
      </c>
      <c r="BI40" s="280" t="s">
        <v>525</v>
      </c>
      <c r="BJ40" s="280" t="s">
        <v>525</v>
      </c>
      <c r="BK40" s="280" t="s">
        <v>525</v>
      </c>
      <c r="BL40" s="280" t="s">
        <v>525</v>
      </c>
      <c r="BM40" s="280" t="s">
        <v>525</v>
      </c>
      <c r="BN40" s="280" t="s">
        <v>525</v>
      </c>
      <c r="BO40" s="285" t="s">
        <v>538</v>
      </c>
      <c r="BP40" s="285" t="s">
        <v>538</v>
      </c>
      <c r="BQ40" s="285" t="s">
        <v>538</v>
      </c>
      <c r="BR40" s="285" t="s">
        <v>538</v>
      </c>
      <c r="BS40" s="285" t="s">
        <v>538</v>
      </c>
      <c r="BT40" s="285" t="s">
        <v>538</v>
      </c>
      <c r="BU40" s="286" t="s">
        <v>538</v>
      </c>
      <c r="BV40" s="287" t="s">
        <v>159</v>
      </c>
      <c r="BW40" s="288" t="s">
        <v>159</v>
      </c>
      <c r="BX40" s="288" t="s">
        <v>159</v>
      </c>
      <c r="BY40" s="288" t="s">
        <v>159</v>
      </c>
      <c r="BZ40" s="288" t="s">
        <v>159</v>
      </c>
      <c r="CA40" s="288" t="s">
        <v>159</v>
      </c>
      <c r="CB40" s="288" t="s">
        <v>159</v>
      </c>
      <c r="CC40" s="288" t="s">
        <v>159</v>
      </c>
      <c r="CD40" s="288" t="s">
        <v>159</v>
      </c>
      <c r="CE40" s="288" t="s">
        <v>159</v>
      </c>
      <c r="CF40" s="345" t="s">
        <v>541</v>
      </c>
      <c r="CG40" s="345" t="s">
        <v>541</v>
      </c>
      <c r="CH40" s="345" t="s">
        <v>541</v>
      </c>
      <c r="CI40" s="345" t="s">
        <v>541</v>
      </c>
      <c r="CJ40" s="345" t="s">
        <v>541</v>
      </c>
      <c r="CK40" s="345" t="s">
        <v>541</v>
      </c>
      <c r="CL40" s="345" t="s">
        <v>541</v>
      </c>
      <c r="CM40" s="345" t="s">
        <v>541</v>
      </c>
      <c r="CN40" s="345" t="s">
        <v>541</v>
      </c>
      <c r="CO40" s="345" t="s">
        <v>541</v>
      </c>
      <c r="CP40" s="202"/>
      <c r="CQ40" s="203">
        <f t="shared" si="12"/>
        <v>50</v>
      </c>
      <c r="CR40" s="204">
        <f t="shared" si="12"/>
        <v>35</v>
      </c>
      <c r="CS40" s="204">
        <f t="shared" si="12"/>
        <v>40</v>
      </c>
      <c r="CT40" s="205">
        <f t="shared" si="12"/>
        <v>140</v>
      </c>
      <c r="CU40" s="204">
        <f t="shared" si="12"/>
        <v>0</v>
      </c>
      <c r="CV40" s="204">
        <f t="shared" si="12"/>
        <v>50</v>
      </c>
      <c r="CW40" s="204">
        <f t="shared" si="12"/>
        <v>0</v>
      </c>
      <c r="CX40" s="203">
        <f t="shared" si="12"/>
        <v>0</v>
      </c>
      <c r="CY40" s="204">
        <f t="shared" si="13"/>
        <v>0</v>
      </c>
      <c r="CZ40" s="204">
        <f t="shared" si="14"/>
        <v>35</v>
      </c>
      <c r="DA40" s="204">
        <f t="shared" si="15"/>
        <v>50</v>
      </c>
      <c r="DB40" s="205">
        <f t="shared" si="16"/>
        <v>85</v>
      </c>
      <c r="DC40" s="206">
        <f t="shared" si="17"/>
        <v>400</v>
      </c>
      <c r="DD40" s="27"/>
      <c r="DE40" s="27"/>
      <c r="DF40" s="27"/>
    </row>
    <row r="41" spans="1:110" ht="23.1" customHeight="1" x14ac:dyDescent="0.25">
      <c r="A41" s="234">
        <v>37</v>
      </c>
      <c r="B41" s="207" t="s">
        <v>342</v>
      </c>
      <c r="C41" s="208">
        <v>1727</v>
      </c>
      <c r="D41" s="271"/>
      <c r="E41" s="273" t="s">
        <v>539</v>
      </c>
      <c r="F41" s="274" t="s">
        <v>539</v>
      </c>
      <c r="G41" s="274" t="s">
        <v>539</v>
      </c>
      <c r="H41" s="274" t="s">
        <v>539</v>
      </c>
      <c r="I41" s="274" t="s">
        <v>539</v>
      </c>
      <c r="J41" s="274" t="s">
        <v>539</v>
      </c>
      <c r="K41" s="274" t="s">
        <v>539</v>
      </c>
      <c r="L41" s="274" t="s">
        <v>539</v>
      </c>
      <c r="M41" s="274" t="s">
        <v>539</v>
      </c>
      <c r="N41" s="274" t="s">
        <v>539</v>
      </c>
      <c r="O41" s="274" t="s">
        <v>539</v>
      </c>
      <c r="P41" s="274" t="s">
        <v>539</v>
      </c>
      <c r="Q41" s="274" t="s">
        <v>539</v>
      </c>
      <c r="R41" s="274" t="s">
        <v>539</v>
      </c>
      <c r="S41" s="274" t="s">
        <v>539</v>
      </c>
      <c r="T41" s="274" t="s">
        <v>539</v>
      </c>
      <c r="U41" s="344" t="s">
        <v>137</v>
      </c>
      <c r="V41" s="310" t="s">
        <v>137</v>
      </c>
      <c r="W41" s="310" t="s">
        <v>137</v>
      </c>
      <c r="X41" s="310" t="s">
        <v>137</v>
      </c>
      <c r="Y41" s="310" t="s">
        <v>137</v>
      </c>
      <c r="Z41" s="310" t="s">
        <v>137</v>
      </c>
      <c r="AA41" s="310" t="s">
        <v>137</v>
      </c>
      <c r="AB41" s="310" t="s">
        <v>137</v>
      </c>
      <c r="AC41" s="310" t="s">
        <v>137</v>
      </c>
      <c r="AD41" s="310" t="s">
        <v>137</v>
      </c>
      <c r="AE41" s="310" t="s">
        <v>137</v>
      </c>
      <c r="AF41" s="274" t="s">
        <v>539</v>
      </c>
      <c r="AG41" s="274" t="s">
        <v>539</v>
      </c>
      <c r="AH41" s="274" t="s">
        <v>539</v>
      </c>
      <c r="AI41" s="274" t="s">
        <v>539</v>
      </c>
      <c r="AJ41" s="274" t="s">
        <v>539</v>
      </c>
      <c r="AK41" s="274" t="s">
        <v>539</v>
      </c>
      <c r="AL41" s="274" t="s">
        <v>539</v>
      </c>
      <c r="AM41" s="274" t="s">
        <v>539</v>
      </c>
      <c r="AN41" s="274" t="s">
        <v>539</v>
      </c>
      <c r="AO41" s="274" t="s">
        <v>539</v>
      </c>
      <c r="AP41" s="274" t="s">
        <v>539</v>
      </c>
      <c r="AQ41" s="274" t="s">
        <v>539</v>
      </c>
      <c r="AR41" s="274" t="s">
        <v>539</v>
      </c>
      <c r="AS41" s="274" t="s">
        <v>539</v>
      </c>
      <c r="AT41" s="274" t="s">
        <v>539</v>
      </c>
      <c r="AU41" s="274" t="s">
        <v>539</v>
      </c>
      <c r="AV41" s="335" t="s">
        <v>539</v>
      </c>
      <c r="AW41" s="279" t="s">
        <v>537</v>
      </c>
      <c r="AX41" s="277" t="s">
        <v>537</v>
      </c>
      <c r="AY41" s="277" t="s">
        <v>537</v>
      </c>
      <c r="AZ41" s="277" t="s">
        <v>537</v>
      </c>
      <c r="BA41" s="277" t="s">
        <v>537</v>
      </c>
      <c r="BB41" s="277" t="s">
        <v>537</v>
      </c>
      <c r="BC41" s="277" t="s">
        <v>537</v>
      </c>
      <c r="BD41" s="277" t="s">
        <v>537</v>
      </c>
      <c r="BE41" s="277" t="s">
        <v>537</v>
      </c>
      <c r="BF41" s="277" t="s">
        <v>537</v>
      </c>
      <c r="BG41" s="280" t="s">
        <v>525</v>
      </c>
      <c r="BH41" s="280" t="s">
        <v>525</v>
      </c>
      <c r="BI41" s="280" t="s">
        <v>525</v>
      </c>
      <c r="BJ41" s="280" t="s">
        <v>525</v>
      </c>
      <c r="BK41" s="280" t="s">
        <v>525</v>
      </c>
      <c r="BL41" s="280" t="s">
        <v>525</v>
      </c>
      <c r="BM41" s="280" t="s">
        <v>525</v>
      </c>
      <c r="BN41" s="280" t="s">
        <v>525</v>
      </c>
      <c r="BO41" s="285" t="s">
        <v>538</v>
      </c>
      <c r="BP41" s="285" t="s">
        <v>538</v>
      </c>
      <c r="BQ41" s="285" t="s">
        <v>538</v>
      </c>
      <c r="BR41" s="285" t="s">
        <v>538</v>
      </c>
      <c r="BS41" s="285" t="s">
        <v>538</v>
      </c>
      <c r="BT41" s="285" t="s">
        <v>538</v>
      </c>
      <c r="BU41" s="286" t="s">
        <v>538</v>
      </c>
      <c r="BV41" s="287" t="s">
        <v>159</v>
      </c>
      <c r="BW41" s="288" t="s">
        <v>159</v>
      </c>
      <c r="BX41" s="288" t="s">
        <v>159</v>
      </c>
      <c r="BY41" s="288" t="s">
        <v>159</v>
      </c>
      <c r="BZ41" s="288" t="s">
        <v>159</v>
      </c>
      <c r="CA41" s="288" t="s">
        <v>159</v>
      </c>
      <c r="CB41" s="288" t="s">
        <v>159</v>
      </c>
      <c r="CC41" s="288" t="s">
        <v>159</v>
      </c>
      <c r="CD41" s="288" t="s">
        <v>159</v>
      </c>
      <c r="CE41" s="288" t="s">
        <v>159</v>
      </c>
      <c r="CF41" s="345" t="s">
        <v>541</v>
      </c>
      <c r="CG41" s="345" t="s">
        <v>541</v>
      </c>
      <c r="CH41" s="345" t="s">
        <v>541</v>
      </c>
      <c r="CI41" s="345" t="s">
        <v>541</v>
      </c>
      <c r="CJ41" s="345" t="s">
        <v>541</v>
      </c>
      <c r="CK41" s="345" t="s">
        <v>541</v>
      </c>
      <c r="CL41" s="345" t="s">
        <v>541</v>
      </c>
      <c r="CM41" s="345" t="s">
        <v>541</v>
      </c>
      <c r="CN41" s="345" t="s">
        <v>541</v>
      </c>
      <c r="CO41" s="345" t="s">
        <v>541</v>
      </c>
      <c r="CP41" s="202"/>
      <c r="CQ41" s="203">
        <f t="shared" si="12"/>
        <v>50</v>
      </c>
      <c r="CR41" s="204">
        <f t="shared" si="12"/>
        <v>35</v>
      </c>
      <c r="CS41" s="204">
        <f t="shared" si="12"/>
        <v>40</v>
      </c>
      <c r="CT41" s="205">
        <f t="shared" si="12"/>
        <v>140</v>
      </c>
      <c r="CU41" s="204">
        <f t="shared" si="12"/>
        <v>0</v>
      </c>
      <c r="CV41" s="204">
        <f t="shared" si="12"/>
        <v>50</v>
      </c>
      <c r="CW41" s="204">
        <f t="shared" si="12"/>
        <v>0</v>
      </c>
      <c r="CX41" s="203">
        <f t="shared" si="12"/>
        <v>0</v>
      </c>
      <c r="CY41" s="204">
        <f t="shared" si="13"/>
        <v>0</v>
      </c>
      <c r="CZ41" s="204">
        <f t="shared" si="14"/>
        <v>35</v>
      </c>
      <c r="DA41" s="204">
        <f t="shared" si="15"/>
        <v>50</v>
      </c>
      <c r="DB41" s="205">
        <f t="shared" si="16"/>
        <v>85</v>
      </c>
      <c r="DC41" s="206">
        <f t="shared" si="17"/>
        <v>400</v>
      </c>
      <c r="DD41" s="27"/>
      <c r="DE41" s="27"/>
      <c r="DF41" s="27"/>
    </row>
    <row r="42" spans="1:110" ht="23.1" customHeight="1" x14ac:dyDescent="0.25">
      <c r="A42" s="234">
        <v>38</v>
      </c>
      <c r="B42" s="207" t="s">
        <v>344</v>
      </c>
      <c r="C42" s="208">
        <v>11877</v>
      </c>
      <c r="D42" s="271"/>
      <c r="E42" s="309" t="s">
        <v>102</v>
      </c>
      <c r="F42" s="288" t="s">
        <v>102</v>
      </c>
      <c r="G42" s="288" t="s">
        <v>102</v>
      </c>
      <c r="H42" s="288" t="s">
        <v>102</v>
      </c>
      <c r="I42" s="288" t="s">
        <v>102</v>
      </c>
      <c r="J42" s="288" t="s">
        <v>102</v>
      </c>
      <c r="K42" s="288" t="s">
        <v>102</v>
      </c>
      <c r="L42" s="288" t="s">
        <v>102</v>
      </c>
      <c r="M42" s="346" t="s">
        <v>542</v>
      </c>
      <c r="N42" s="274" t="s">
        <v>539</v>
      </c>
      <c r="O42" s="274" t="s">
        <v>539</v>
      </c>
      <c r="P42" s="274" t="s">
        <v>539</v>
      </c>
      <c r="Q42" s="274" t="s">
        <v>539</v>
      </c>
      <c r="R42" s="274" t="s">
        <v>539</v>
      </c>
      <c r="S42" s="274" t="s">
        <v>539</v>
      </c>
      <c r="T42" s="274" t="s">
        <v>539</v>
      </c>
      <c r="U42" s="309" t="s">
        <v>123</v>
      </c>
      <c r="V42" s="288" t="s">
        <v>123</v>
      </c>
      <c r="W42" s="288" t="s">
        <v>123</v>
      </c>
      <c r="X42" s="288" t="s">
        <v>123</v>
      </c>
      <c r="Y42" s="288" t="s">
        <v>123</v>
      </c>
      <c r="Z42" s="288" t="s">
        <v>123</v>
      </c>
      <c r="AA42" s="288" t="s">
        <v>123</v>
      </c>
      <c r="AB42" s="288" t="s">
        <v>123</v>
      </c>
      <c r="AC42" s="288" t="s">
        <v>123</v>
      </c>
      <c r="AD42" s="288" t="s">
        <v>123</v>
      </c>
      <c r="AE42" s="288" t="s">
        <v>123</v>
      </c>
      <c r="AF42" s="288" t="s">
        <v>123</v>
      </c>
      <c r="AG42" s="288" t="s">
        <v>123</v>
      </c>
      <c r="AH42" s="288" t="s">
        <v>123</v>
      </c>
      <c r="AI42" s="288" t="s">
        <v>123</v>
      </c>
      <c r="AJ42" s="288" t="s">
        <v>123</v>
      </c>
      <c r="AK42" s="288" t="s">
        <v>123</v>
      </c>
      <c r="AL42" s="288" t="s">
        <v>123</v>
      </c>
      <c r="AM42" s="346" t="s">
        <v>542</v>
      </c>
      <c r="AN42" s="274" t="s">
        <v>539</v>
      </c>
      <c r="AO42" s="274" t="s">
        <v>539</v>
      </c>
      <c r="AP42" s="274" t="s">
        <v>539</v>
      </c>
      <c r="AQ42" s="274" t="s">
        <v>539</v>
      </c>
      <c r="AR42" s="274" t="s">
        <v>539</v>
      </c>
      <c r="AS42" s="274" t="s">
        <v>539</v>
      </c>
      <c r="AT42" s="274" t="s">
        <v>539</v>
      </c>
      <c r="AU42" s="274" t="s">
        <v>539</v>
      </c>
      <c r="AV42" s="335" t="s">
        <v>539</v>
      </c>
      <c r="AW42" s="279" t="s">
        <v>537</v>
      </c>
      <c r="AX42" s="277" t="s">
        <v>537</v>
      </c>
      <c r="AY42" s="277" t="s">
        <v>537</v>
      </c>
      <c r="AZ42" s="277" t="s">
        <v>537</v>
      </c>
      <c r="BA42" s="277" t="s">
        <v>537</v>
      </c>
      <c r="BB42" s="277" t="s">
        <v>537</v>
      </c>
      <c r="BC42" s="277" t="s">
        <v>537</v>
      </c>
      <c r="BD42" s="277" t="s">
        <v>537</v>
      </c>
      <c r="BE42" s="277" t="s">
        <v>537</v>
      </c>
      <c r="BF42" s="277" t="s">
        <v>537</v>
      </c>
      <c r="BG42" s="277" t="s">
        <v>537</v>
      </c>
      <c r="BH42" s="277" t="s">
        <v>537</v>
      </c>
      <c r="BI42" s="277" t="s">
        <v>537</v>
      </c>
      <c r="BJ42" s="280" t="s">
        <v>525</v>
      </c>
      <c r="BK42" s="280" t="s">
        <v>525</v>
      </c>
      <c r="BL42" s="280" t="s">
        <v>525</v>
      </c>
      <c r="BM42" s="280" t="s">
        <v>525</v>
      </c>
      <c r="BN42" s="280" t="s">
        <v>525</v>
      </c>
      <c r="BO42" s="280" t="s">
        <v>525</v>
      </c>
      <c r="BP42" s="285" t="s">
        <v>538</v>
      </c>
      <c r="BQ42" s="285" t="s">
        <v>538</v>
      </c>
      <c r="BR42" s="285" t="s">
        <v>538</v>
      </c>
      <c r="BS42" s="285" t="s">
        <v>538</v>
      </c>
      <c r="BT42" s="285" t="s">
        <v>538</v>
      </c>
      <c r="BU42" s="286" t="s">
        <v>538</v>
      </c>
      <c r="BV42" s="287" t="s">
        <v>162</v>
      </c>
      <c r="BW42" s="289" t="s">
        <v>162</v>
      </c>
      <c r="BX42" s="289" t="s">
        <v>162</v>
      </c>
      <c r="BY42" s="289" t="s">
        <v>162</v>
      </c>
      <c r="BZ42" s="289" t="s">
        <v>162</v>
      </c>
      <c r="CA42" s="289" t="s">
        <v>162</v>
      </c>
      <c r="CB42" s="289" t="s">
        <v>162</v>
      </c>
      <c r="CC42" s="289" t="s">
        <v>162</v>
      </c>
      <c r="CD42" s="289" t="s">
        <v>162</v>
      </c>
      <c r="CE42" s="289" t="s">
        <v>162</v>
      </c>
      <c r="CF42" s="290" t="s">
        <v>181</v>
      </c>
      <c r="CG42" s="290" t="s">
        <v>181</v>
      </c>
      <c r="CH42" s="290" t="s">
        <v>181</v>
      </c>
      <c r="CI42" s="290" t="s">
        <v>181</v>
      </c>
      <c r="CJ42" s="290" t="s">
        <v>181</v>
      </c>
      <c r="CK42" s="290" t="s">
        <v>181</v>
      </c>
      <c r="CL42" s="290" t="s">
        <v>181</v>
      </c>
      <c r="CM42" s="290" t="s">
        <v>181</v>
      </c>
      <c r="CN42" s="290" t="s">
        <v>181</v>
      </c>
      <c r="CO42" s="290" t="s">
        <v>181</v>
      </c>
      <c r="CP42" s="202"/>
      <c r="CQ42" s="203">
        <f t="shared" si="12"/>
        <v>65</v>
      </c>
      <c r="CR42" s="204">
        <f t="shared" si="12"/>
        <v>30</v>
      </c>
      <c r="CS42" s="204">
        <f t="shared" si="12"/>
        <v>30</v>
      </c>
      <c r="CT42" s="205">
        <f t="shared" si="12"/>
        <v>65</v>
      </c>
      <c r="CU42" s="204">
        <f t="shared" si="12"/>
        <v>0</v>
      </c>
      <c r="CV42" s="204">
        <f t="shared" si="12"/>
        <v>0</v>
      </c>
      <c r="CW42" s="204">
        <f t="shared" si="12"/>
        <v>0</v>
      </c>
      <c r="CX42" s="203">
        <f t="shared" si="12"/>
        <v>5</v>
      </c>
      <c r="CY42" s="204">
        <f t="shared" si="13"/>
        <v>40</v>
      </c>
      <c r="CZ42" s="204">
        <f t="shared" si="14"/>
        <v>65</v>
      </c>
      <c r="DA42" s="204">
        <f t="shared" si="15"/>
        <v>100</v>
      </c>
      <c r="DB42" s="205">
        <f t="shared" si="16"/>
        <v>205</v>
      </c>
      <c r="DC42" s="206">
        <f t="shared" si="17"/>
        <v>400</v>
      </c>
      <c r="DD42" s="27"/>
      <c r="DE42" s="27"/>
      <c r="DF42" s="27"/>
    </row>
    <row r="43" spans="1:110" ht="23.1" customHeight="1" x14ac:dyDescent="0.25">
      <c r="A43" s="234">
        <v>39</v>
      </c>
      <c r="B43" s="207" t="s">
        <v>347</v>
      </c>
      <c r="C43" s="208">
        <v>598973</v>
      </c>
      <c r="D43" s="271"/>
      <c r="E43" s="273" t="s">
        <v>539</v>
      </c>
      <c r="F43" s="274" t="s">
        <v>539</v>
      </c>
      <c r="G43" s="274" t="s">
        <v>539</v>
      </c>
      <c r="H43" s="274" t="s">
        <v>539</v>
      </c>
      <c r="I43" s="274" t="s">
        <v>539</v>
      </c>
      <c r="J43" s="274" t="s">
        <v>539</v>
      </c>
      <c r="K43" s="274" t="s">
        <v>539</v>
      </c>
      <c r="L43" s="274" t="s">
        <v>539</v>
      </c>
      <c r="M43" s="274" t="s">
        <v>539</v>
      </c>
      <c r="N43" s="274" t="s">
        <v>539</v>
      </c>
      <c r="O43" s="274" t="s">
        <v>539</v>
      </c>
      <c r="P43" s="274" t="s">
        <v>539</v>
      </c>
      <c r="Q43" s="274" t="s">
        <v>539</v>
      </c>
      <c r="R43" s="274" t="s">
        <v>539</v>
      </c>
      <c r="S43" s="274" t="s">
        <v>539</v>
      </c>
      <c r="T43" s="274" t="s">
        <v>539</v>
      </c>
      <c r="U43" s="344" t="s">
        <v>137</v>
      </c>
      <c r="V43" s="310" t="s">
        <v>137</v>
      </c>
      <c r="W43" s="310" t="s">
        <v>137</v>
      </c>
      <c r="X43" s="310" t="s">
        <v>137</v>
      </c>
      <c r="Y43" s="310" t="s">
        <v>137</v>
      </c>
      <c r="Z43" s="310" t="s">
        <v>137</v>
      </c>
      <c r="AA43" s="310" t="s">
        <v>137</v>
      </c>
      <c r="AB43" s="310" t="s">
        <v>137</v>
      </c>
      <c r="AC43" s="310" t="s">
        <v>137</v>
      </c>
      <c r="AD43" s="310" t="s">
        <v>137</v>
      </c>
      <c r="AE43" s="310" t="s">
        <v>137</v>
      </c>
      <c r="AF43" s="274" t="s">
        <v>539</v>
      </c>
      <c r="AG43" s="274" t="s">
        <v>539</v>
      </c>
      <c r="AH43" s="274" t="s">
        <v>539</v>
      </c>
      <c r="AI43" s="274" t="s">
        <v>539</v>
      </c>
      <c r="AJ43" s="274" t="s">
        <v>539</v>
      </c>
      <c r="AK43" s="274" t="s">
        <v>539</v>
      </c>
      <c r="AL43" s="274" t="s">
        <v>539</v>
      </c>
      <c r="AM43" s="274" t="s">
        <v>539</v>
      </c>
      <c r="AN43" s="274" t="s">
        <v>539</v>
      </c>
      <c r="AO43" s="274" t="s">
        <v>539</v>
      </c>
      <c r="AP43" s="274" t="s">
        <v>539</v>
      </c>
      <c r="AQ43" s="274" t="s">
        <v>539</v>
      </c>
      <c r="AR43" s="274" t="s">
        <v>539</v>
      </c>
      <c r="AS43" s="274" t="s">
        <v>539</v>
      </c>
      <c r="AT43" s="274" t="s">
        <v>539</v>
      </c>
      <c r="AU43" s="274" t="s">
        <v>539</v>
      </c>
      <c r="AV43" s="335" t="s">
        <v>539</v>
      </c>
      <c r="AW43" s="279" t="s">
        <v>537</v>
      </c>
      <c r="AX43" s="277" t="s">
        <v>537</v>
      </c>
      <c r="AY43" s="277" t="s">
        <v>537</v>
      </c>
      <c r="AZ43" s="277" t="s">
        <v>537</v>
      </c>
      <c r="BA43" s="277" t="s">
        <v>537</v>
      </c>
      <c r="BB43" s="277" t="s">
        <v>537</v>
      </c>
      <c r="BC43" s="277" t="s">
        <v>537</v>
      </c>
      <c r="BD43" s="277" t="s">
        <v>537</v>
      </c>
      <c r="BE43" s="277" t="s">
        <v>537</v>
      </c>
      <c r="BF43" s="277" t="s">
        <v>537</v>
      </c>
      <c r="BG43" s="277" t="s">
        <v>537</v>
      </c>
      <c r="BH43" s="277" t="s">
        <v>537</v>
      </c>
      <c r="BI43" s="277" t="s">
        <v>537</v>
      </c>
      <c r="BJ43" s="280" t="s">
        <v>525</v>
      </c>
      <c r="BK43" s="280" t="s">
        <v>525</v>
      </c>
      <c r="BL43" s="280" t="s">
        <v>525</v>
      </c>
      <c r="BM43" s="280" t="s">
        <v>525</v>
      </c>
      <c r="BN43" s="280" t="s">
        <v>525</v>
      </c>
      <c r="BO43" s="280" t="s">
        <v>525</v>
      </c>
      <c r="BP43" s="285" t="s">
        <v>538</v>
      </c>
      <c r="BQ43" s="285" t="s">
        <v>538</v>
      </c>
      <c r="BR43" s="285" t="s">
        <v>538</v>
      </c>
      <c r="BS43" s="285" t="s">
        <v>538</v>
      </c>
      <c r="BT43" s="285" t="s">
        <v>538</v>
      </c>
      <c r="BU43" s="286" t="s">
        <v>538</v>
      </c>
      <c r="BV43" s="287" t="s">
        <v>162</v>
      </c>
      <c r="BW43" s="289" t="s">
        <v>162</v>
      </c>
      <c r="BX43" s="289" t="s">
        <v>162</v>
      </c>
      <c r="BY43" s="289" t="s">
        <v>162</v>
      </c>
      <c r="BZ43" s="289" t="s">
        <v>162</v>
      </c>
      <c r="CA43" s="289" t="s">
        <v>162</v>
      </c>
      <c r="CB43" s="289" t="s">
        <v>162</v>
      </c>
      <c r="CC43" s="289" t="s">
        <v>162</v>
      </c>
      <c r="CD43" s="289" t="s">
        <v>162</v>
      </c>
      <c r="CE43" s="289" t="s">
        <v>162</v>
      </c>
      <c r="CF43" s="290" t="s">
        <v>181</v>
      </c>
      <c r="CG43" s="290" t="s">
        <v>181</v>
      </c>
      <c r="CH43" s="290" t="s">
        <v>181</v>
      </c>
      <c r="CI43" s="290" t="s">
        <v>181</v>
      </c>
      <c r="CJ43" s="290" t="s">
        <v>181</v>
      </c>
      <c r="CK43" s="290" t="s">
        <v>181</v>
      </c>
      <c r="CL43" s="290" t="s">
        <v>181</v>
      </c>
      <c r="CM43" s="290" t="s">
        <v>181</v>
      </c>
      <c r="CN43" s="290" t="s">
        <v>181</v>
      </c>
      <c r="CO43" s="290" t="s">
        <v>181</v>
      </c>
      <c r="CP43" s="202"/>
      <c r="CQ43" s="203">
        <f t="shared" si="12"/>
        <v>65</v>
      </c>
      <c r="CR43" s="204">
        <f t="shared" si="12"/>
        <v>30</v>
      </c>
      <c r="CS43" s="204">
        <f t="shared" si="12"/>
        <v>30</v>
      </c>
      <c r="CT43" s="205">
        <f t="shared" si="12"/>
        <v>140</v>
      </c>
      <c r="CU43" s="204">
        <f t="shared" si="12"/>
        <v>0</v>
      </c>
      <c r="CV43" s="204">
        <f t="shared" si="12"/>
        <v>0</v>
      </c>
      <c r="CW43" s="204">
        <f t="shared" si="12"/>
        <v>0</v>
      </c>
      <c r="CX43" s="203">
        <f t="shared" si="12"/>
        <v>0</v>
      </c>
      <c r="CY43" s="204">
        <f t="shared" si="13"/>
        <v>0</v>
      </c>
      <c r="CZ43" s="204">
        <f t="shared" si="14"/>
        <v>35</v>
      </c>
      <c r="DA43" s="204">
        <f t="shared" si="15"/>
        <v>100</v>
      </c>
      <c r="DB43" s="205">
        <f t="shared" si="16"/>
        <v>135</v>
      </c>
      <c r="DC43" s="206">
        <f t="shared" si="17"/>
        <v>400</v>
      </c>
      <c r="DD43" s="27"/>
      <c r="DE43" s="27"/>
      <c r="DF43" s="27"/>
    </row>
    <row r="44" spans="1:110" ht="23.1" customHeight="1" thickBot="1" x14ac:dyDescent="0.3">
      <c r="A44" s="235">
        <v>40</v>
      </c>
      <c r="B44" s="228" t="s">
        <v>349</v>
      </c>
      <c r="C44" s="226">
        <v>356235</v>
      </c>
      <c r="D44" s="292"/>
      <c r="E44" s="347" t="s">
        <v>102</v>
      </c>
      <c r="F44" s="303" t="s">
        <v>102</v>
      </c>
      <c r="G44" s="303" t="s">
        <v>102</v>
      </c>
      <c r="H44" s="303" t="s">
        <v>102</v>
      </c>
      <c r="I44" s="303" t="s">
        <v>102</v>
      </c>
      <c r="J44" s="303" t="s">
        <v>102</v>
      </c>
      <c r="K44" s="303" t="s">
        <v>102</v>
      </c>
      <c r="L44" s="303" t="s">
        <v>102</v>
      </c>
      <c r="M44" s="348" t="s">
        <v>542</v>
      </c>
      <c r="N44" s="295" t="s">
        <v>539</v>
      </c>
      <c r="O44" s="295" t="s">
        <v>539</v>
      </c>
      <c r="P44" s="295" t="s">
        <v>539</v>
      </c>
      <c r="Q44" s="295" t="s">
        <v>539</v>
      </c>
      <c r="R44" s="295" t="s">
        <v>539</v>
      </c>
      <c r="S44" s="295" t="s">
        <v>539</v>
      </c>
      <c r="T44" s="295" t="s">
        <v>539</v>
      </c>
      <c r="U44" s="347" t="s">
        <v>123</v>
      </c>
      <c r="V44" s="303" t="s">
        <v>123</v>
      </c>
      <c r="W44" s="303" t="s">
        <v>123</v>
      </c>
      <c r="X44" s="303" t="s">
        <v>123</v>
      </c>
      <c r="Y44" s="303" t="s">
        <v>123</v>
      </c>
      <c r="Z44" s="303" t="s">
        <v>123</v>
      </c>
      <c r="AA44" s="303" t="s">
        <v>123</v>
      </c>
      <c r="AB44" s="303" t="s">
        <v>123</v>
      </c>
      <c r="AC44" s="303" t="s">
        <v>123</v>
      </c>
      <c r="AD44" s="303" t="s">
        <v>123</v>
      </c>
      <c r="AE44" s="303" t="s">
        <v>123</v>
      </c>
      <c r="AF44" s="303" t="s">
        <v>123</v>
      </c>
      <c r="AG44" s="303" t="s">
        <v>123</v>
      </c>
      <c r="AH44" s="303" t="s">
        <v>123</v>
      </c>
      <c r="AI44" s="303" t="s">
        <v>123</v>
      </c>
      <c r="AJ44" s="303" t="s">
        <v>123</v>
      </c>
      <c r="AK44" s="303" t="s">
        <v>123</v>
      </c>
      <c r="AL44" s="303" t="s">
        <v>123</v>
      </c>
      <c r="AM44" s="348" t="s">
        <v>542</v>
      </c>
      <c r="AN44" s="295" t="s">
        <v>539</v>
      </c>
      <c r="AO44" s="295" t="s">
        <v>539</v>
      </c>
      <c r="AP44" s="295" t="s">
        <v>539</v>
      </c>
      <c r="AQ44" s="295" t="s">
        <v>539</v>
      </c>
      <c r="AR44" s="295" t="s">
        <v>539</v>
      </c>
      <c r="AS44" s="295" t="s">
        <v>539</v>
      </c>
      <c r="AT44" s="295" t="s">
        <v>539</v>
      </c>
      <c r="AU44" s="295" t="s">
        <v>539</v>
      </c>
      <c r="AV44" s="336" t="s">
        <v>539</v>
      </c>
      <c r="AW44" s="299" t="s">
        <v>537</v>
      </c>
      <c r="AX44" s="297" t="s">
        <v>537</v>
      </c>
      <c r="AY44" s="297" t="s">
        <v>537</v>
      </c>
      <c r="AZ44" s="297" t="s">
        <v>537</v>
      </c>
      <c r="BA44" s="297" t="s">
        <v>537</v>
      </c>
      <c r="BB44" s="297" t="s">
        <v>537</v>
      </c>
      <c r="BC44" s="297" t="s">
        <v>537</v>
      </c>
      <c r="BD44" s="297" t="s">
        <v>537</v>
      </c>
      <c r="BE44" s="297" t="s">
        <v>537</v>
      </c>
      <c r="BF44" s="297" t="s">
        <v>537</v>
      </c>
      <c r="BG44" s="297" t="s">
        <v>537</v>
      </c>
      <c r="BH44" s="297" t="s">
        <v>537</v>
      </c>
      <c r="BI44" s="297" t="s">
        <v>537</v>
      </c>
      <c r="BJ44" s="300" t="s">
        <v>525</v>
      </c>
      <c r="BK44" s="300" t="s">
        <v>525</v>
      </c>
      <c r="BL44" s="300" t="s">
        <v>525</v>
      </c>
      <c r="BM44" s="300" t="s">
        <v>525</v>
      </c>
      <c r="BN44" s="300" t="s">
        <v>525</v>
      </c>
      <c r="BO44" s="300" t="s">
        <v>525</v>
      </c>
      <c r="BP44" s="296" t="s">
        <v>538</v>
      </c>
      <c r="BQ44" s="296" t="s">
        <v>538</v>
      </c>
      <c r="BR44" s="296" t="s">
        <v>538</v>
      </c>
      <c r="BS44" s="296" t="s">
        <v>538</v>
      </c>
      <c r="BT44" s="296" t="s">
        <v>538</v>
      </c>
      <c r="BU44" s="301" t="s">
        <v>538</v>
      </c>
      <c r="BV44" s="302" t="s">
        <v>162</v>
      </c>
      <c r="BW44" s="303" t="s">
        <v>162</v>
      </c>
      <c r="BX44" s="303" t="s">
        <v>162</v>
      </c>
      <c r="BY44" s="303" t="s">
        <v>162</v>
      </c>
      <c r="BZ44" s="303" t="s">
        <v>162</v>
      </c>
      <c r="CA44" s="303" t="s">
        <v>162</v>
      </c>
      <c r="CB44" s="303" t="s">
        <v>162</v>
      </c>
      <c r="CC44" s="303" t="s">
        <v>162</v>
      </c>
      <c r="CD44" s="303" t="s">
        <v>162</v>
      </c>
      <c r="CE44" s="303" t="s">
        <v>162</v>
      </c>
      <c r="CF44" s="349" t="s">
        <v>541</v>
      </c>
      <c r="CG44" s="349" t="s">
        <v>541</v>
      </c>
      <c r="CH44" s="349" t="s">
        <v>541</v>
      </c>
      <c r="CI44" s="349" t="s">
        <v>541</v>
      </c>
      <c r="CJ44" s="349" t="s">
        <v>541</v>
      </c>
      <c r="CK44" s="349" t="s">
        <v>541</v>
      </c>
      <c r="CL44" s="349" t="s">
        <v>541</v>
      </c>
      <c r="CM44" s="349" t="s">
        <v>541</v>
      </c>
      <c r="CN44" s="349" t="s">
        <v>541</v>
      </c>
      <c r="CO44" s="349" t="s">
        <v>541</v>
      </c>
      <c r="CP44" s="209"/>
      <c r="CQ44" s="210">
        <f t="shared" si="12"/>
        <v>65</v>
      </c>
      <c r="CR44" s="211">
        <f t="shared" si="12"/>
        <v>30</v>
      </c>
      <c r="CS44" s="211">
        <f t="shared" si="12"/>
        <v>30</v>
      </c>
      <c r="CT44" s="212">
        <f t="shared" si="12"/>
        <v>65</v>
      </c>
      <c r="CU44" s="211">
        <f t="shared" si="12"/>
        <v>0</v>
      </c>
      <c r="CV44" s="211">
        <f t="shared" si="12"/>
        <v>50</v>
      </c>
      <c r="CW44" s="211">
        <f t="shared" si="12"/>
        <v>0</v>
      </c>
      <c r="CX44" s="210">
        <f t="shared" si="12"/>
        <v>5</v>
      </c>
      <c r="CY44" s="211">
        <f t="shared" si="13"/>
        <v>40</v>
      </c>
      <c r="CZ44" s="211">
        <f t="shared" si="14"/>
        <v>65</v>
      </c>
      <c r="DA44" s="211">
        <f t="shared" si="15"/>
        <v>50</v>
      </c>
      <c r="DB44" s="212">
        <f t="shared" si="16"/>
        <v>155</v>
      </c>
      <c r="DC44" s="213">
        <f t="shared" si="17"/>
        <v>400</v>
      </c>
      <c r="DD44" s="27"/>
      <c r="DE44" s="27"/>
      <c r="DF44" s="27"/>
    </row>
    <row r="45" spans="1:110" ht="23.1" customHeight="1" x14ac:dyDescent="0.25">
      <c r="A45" s="233">
        <v>41</v>
      </c>
      <c r="B45" s="227" t="s">
        <v>351</v>
      </c>
      <c r="C45" s="225">
        <v>158151</v>
      </c>
      <c r="D45" s="257"/>
      <c r="E45" s="340" t="s">
        <v>539</v>
      </c>
      <c r="F45" s="341" t="s">
        <v>539</v>
      </c>
      <c r="G45" s="341" t="s">
        <v>539</v>
      </c>
      <c r="H45" s="341" t="s">
        <v>539</v>
      </c>
      <c r="I45" s="341" t="s">
        <v>539</v>
      </c>
      <c r="J45" s="341" t="s">
        <v>539</v>
      </c>
      <c r="K45" s="341" t="s">
        <v>539</v>
      </c>
      <c r="L45" s="341" t="s">
        <v>539</v>
      </c>
      <c r="M45" s="341" t="s">
        <v>539</v>
      </c>
      <c r="N45" s="341" t="s">
        <v>539</v>
      </c>
      <c r="O45" s="341" t="s">
        <v>539</v>
      </c>
      <c r="P45" s="341" t="s">
        <v>539</v>
      </c>
      <c r="Q45" s="341" t="s">
        <v>539</v>
      </c>
      <c r="R45" s="341" t="s">
        <v>539</v>
      </c>
      <c r="S45" s="341" t="s">
        <v>539</v>
      </c>
      <c r="T45" s="341" t="s">
        <v>539</v>
      </c>
      <c r="U45" s="350" t="s">
        <v>143</v>
      </c>
      <c r="V45" s="343" t="s">
        <v>143</v>
      </c>
      <c r="W45" s="343" t="s">
        <v>143</v>
      </c>
      <c r="X45" s="343" t="s">
        <v>143</v>
      </c>
      <c r="Y45" s="343" t="s">
        <v>143</v>
      </c>
      <c r="Z45" s="343" t="s">
        <v>143</v>
      </c>
      <c r="AA45" s="343" t="s">
        <v>143</v>
      </c>
      <c r="AB45" s="343" t="s">
        <v>143</v>
      </c>
      <c r="AC45" s="343" t="s">
        <v>143</v>
      </c>
      <c r="AD45" s="343" t="s">
        <v>143</v>
      </c>
      <c r="AE45" s="343" t="s">
        <v>143</v>
      </c>
      <c r="AF45" s="341" t="s">
        <v>539</v>
      </c>
      <c r="AG45" s="341" t="s">
        <v>539</v>
      </c>
      <c r="AH45" s="341" t="s">
        <v>539</v>
      </c>
      <c r="AI45" s="341" t="s">
        <v>539</v>
      </c>
      <c r="AJ45" s="341" t="s">
        <v>539</v>
      </c>
      <c r="AK45" s="341" t="s">
        <v>539</v>
      </c>
      <c r="AL45" s="341" t="s">
        <v>539</v>
      </c>
      <c r="AM45" s="341" t="s">
        <v>539</v>
      </c>
      <c r="AN45" s="341" t="s">
        <v>539</v>
      </c>
      <c r="AO45" s="341" t="s">
        <v>539</v>
      </c>
      <c r="AP45" s="341" t="s">
        <v>539</v>
      </c>
      <c r="AQ45" s="341" t="s">
        <v>539</v>
      </c>
      <c r="AR45" s="341" t="s">
        <v>539</v>
      </c>
      <c r="AS45" s="341" t="s">
        <v>539</v>
      </c>
      <c r="AT45" s="341" t="s">
        <v>539</v>
      </c>
      <c r="AU45" s="341" t="s">
        <v>539</v>
      </c>
      <c r="AV45" s="351" t="s">
        <v>539</v>
      </c>
      <c r="AW45" s="265" t="s">
        <v>537</v>
      </c>
      <c r="AX45" s="263" t="s">
        <v>537</v>
      </c>
      <c r="AY45" s="263" t="s">
        <v>537</v>
      </c>
      <c r="AZ45" s="263" t="s">
        <v>537</v>
      </c>
      <c r="BA45" s="263" t="s">
        <v>537</v>
      </c>
      <c r="BB45" s="263" t="s">
        <v>537</v>
      </c>
      <c r="BC45" s="263" t="s">
        <v>537</v>
      </c>
      <c r="BD45" s="263" t="s">
        <v>537</v>
      </c>
      <c r="BE45" s="263" t="s">
        <v>537</v>
      </c>
      <c r="BF45" s="263" t="s">
        <v>537</v>
      </c>
      <c r="BG45" s="263" t="s">
        <v>537</v>
      </c>
      <c r="BH45" s="263" t="s">
        <v>537</v>
      </c>
      <c r="BI45" s="263" t="s">
        <v>537</v>
      </c>
      <c r="BJ45" s="263" t="s">
        <v>537</v>
      </c>
      <c r="BK45" s="263" t="s">
        <v>537</v>
      </c>
      <c r="BL45" s="266" t="s">
        <v>525</v>
      </c>
      <c r="BM45" s="266" t="s">
        <v>525</v>
      </c>
      <c r="BN45" s="266" t="s">
        <v>525</v>
      </c>
      <c r="BO45" s="266" t="s">
        <v>525</v>
      </c>
      <c r="BP45" s="352" t="s">
        <v>538</v>
      </c>
      <c r="BQ45" s="352" t="s">
        <v>538</v>
      </c>
      <c r="BR45" s="352" t="s">
        <v>538</v>
      </c>
      <c r="BS45" s="352" t="s">
        <v>538</v>
      </c>
      <c r="BT45" s="352" t="s">
        <v>538</v>
      </c>
      <c r="BU45" s="353" t="s">
        <v>538</v>
      </c>
      <c r="BV45" s="354" t="s">
        <v>171</v>
      </c>
      <c r="BW45" s="355" t="s">
        <v>171</v>
      </c>
      <c r="BX45" s="355" t="s">
        <v>171</v>
      </c>
      <c r="BY45" s="355" t="s">
        <v>171</v>
      </c>
      <c r="BZ45" s="355" t="s">
        <v>171</v>
      </c>
      <c r="CA45" s="355" t="s">
        <v>171</v>
      </c>
      <c r="CB45" s="355" t="s">
        <v>171</v>
      </c>
      <c r="CC45" s="355" t="s">
        <v>171</v>
      </c>
      <c r="CD45" s="355" t="s">
        <v>171</v>
      </c>
      <c r="CE45" s="355" t="s">
        <v>171</v>
      </c>
      <c r="CF45" s="356" t="s">
        <v>187</v>
      </c>
      <c r="CG45" s="356" t="s">
        <v>187</v>
      </c>
      <c r="CH45" s="356" t="s">
        <v>187</v>
      </c>
      <c r="CI45" s="356" t="s">
        <v>187</v>
      </c>
      <c r="CJ45" s="356" t="s">
        <v>187</v>
      </c>
      <c r="CK45" s="356" t="s">
        <v>187</v>
      </c>
      <c r="CL45" s="356" t="s">
        <v>187</v>
      </c>
      <c r="CM45" s="356" t="s">
        <v>187</v>
      </c>
      <c r="CN45" s="356" t="s">
        <v>187</v>
      </c>
      <c r="CO45" s="356" t="s">
        <v>187</v>
      </c>
      <c r="CP45" s="197"/>
      <c r="CQ45" s="198">
        <f t="shared" ref="CQ45:CX54" si="18">SUMIFS($E$4:$CO$4,$E45:$CO45,CQ$4)</f>
        <v>75</v>
      </c>
      <c r="CR45" s="199">
        <f t="shared" si="18"/>
        <v>30</v>
      </c>
      <c r="CS45" s="199">
        <f t="shared" si="18"/>
        <v>20</v>
      </c>
      <c r="CT45" s="200">
        <f t="shared" si="18"/>
        <v>140</v>
      </c>
      <c r="CU45" s="199">
        <f t="shared" si="18"/>
        <v>0</v>
      </c>
      <c r="CV45" s="199">
        <f t="shared" si="18"/>
        <v>0</v>
      </c>
      <c r="CW45" s="199">
        <f t="shared" si="18"/>
        <v>0</v>
      </c>
      <c r="CX45" s="198">
        <f t="shared" si="18"/>
        <v>0</v>
      </c>
      <c r="CY45" s="199">
        <f t="shared" si="13"/>
        <v>0</v>
      </c>
      <c r="CZ45" s="199">
        <f t="shared" si="14"/>
        <v>35</v>
      </c>
      <c r="DA45" s="199">
        <f t="shared" si="15"/>
        <v>100</v>
      </c>
      <c r="DB45" s="200">
        <f t="shared" si="16"/>
        <v>135</v>
      </c>
      <c r="DC45" s="201">
        <f t="shared" si="17"/>
        <v>400</v>
      </c>
      <c r="DD45" s="27"/>
      <c r="DE45" s="27"/>
      <c r="DF45" s="27"/>
    </row>
    <row r="46" spans="1:110" ht="23.1" customHeight="1" thickBot="1" x14ac:dyDescent="0.3">
      <c r="A46" s="235">
        <v>42</v>
      </c>
      <c r="B46" s="228" t="s">
        <v>101</v>
      </c>
      <c r="C46" s="226">
        <v>166383</v>
      </c>
      <c r="D46" s="292"/>
      <c r="E46" s="357" t="s">
        <v>99</v>
      </c>
      <c r="F46" s="303" t="s">
        <v>99</v>
      </c>
      <c r="G46" s="303" t="s">
        <v>99</v>
      </c>
      <c r="H46" s="303" t="s">
        <v>99</v>
      </c>
      <c r="I46" s="303" t="s">
        <v>99</v>
      </c>
      <c r="J46" s="303" t="s">
        <v>99</v>
      </c>
      <c r="K46" s="303" t="s">
        <v>99</v>
      </c>
      <c r="L46" s="303" t="s">
        <v>99</v>
      </c>
      <c r="M46" s="348" t="s">
        <v>542</v>
      </c>
      <c r="N46" s="295" t="s">
        <v>539</v>
      </c>
      <c r="O46" s="295" t="s">
        <v>539</v>
      </c>
      <c r="P46" s="295" t="s">
        <v>539</v>
      </c>
      <c r="Q46" s="295" t="s">
        <v>539</v>
      </c>
      <c r="R46" s="295" t="s">
        <v>539</v>
      </c>
      <c r="S46" s="295" t="s">
        <v>539</v>
      </c>
      <c r="T46" s="295" t="s">
        <v>539</v>
      </c>
      <c r="U46" s="357" t="s">
        <v>129</v>
      </c>
      <c r="V46" s="303" t="s">
        <v>129</v>
      </c>
      <c r="W46" s="303" t="s">
        <v>129</v>
      </c>
      <c r="X46" s="303" t="s">
        <v>129</v>
      </c>
      <c r="Y46" s="303" t="s">
        <v>129</v>
      </c>
      <c r="Z46" s="303" t="s">
        <v>129</v>
      </c>
      <c r="AA46" s="303" t="s">
        <v>129</v>
      </c>
      <c r="AB46" s="303" t="s">
        <v>129</v>
      </c>
      <c r="AC46" s="303" t="s">
        <v>129</v>
      </c>
      <c r="AD46" s="303" t="s">
        <v>129</v>
      </c>
      <c r="AE46" s="303" t="s">
        <v>129</v>
      </c>
      <c r="AF46" s="303" t="s">
        <v>129</v>
      </c>
      <c r="AG46" s="303" t="s">
        <v>129</v>
      </c>
      <c r="AH46" s="303" t="s">
        <v>129</v>
      </c>
      <c r="AI46" s="303" t="s">
        <v>129</v>
      </c>
      <c r="AJ46" s="303" t="s">
        <v>129</v>
      </c>
      <c r="AK46" s="303" t="s">
        <v>129</v>
      </c>
      <c r="AL46" s="303" t="s">
        <v>129</v>
      </c>
      <c r="AM46" s="348" t="s">
        <v>542</v>
      </c>
      <c r="AN46" s="295" t="s">
        <v>539</v>
      </c>
      <c r="AO46" s="295" t="s">
        <v>539</v>
      </c>
      <c r="AP46" s="295" t="s">
        <v>539</v>
      </c>
      <c r="AQ46" s="295" t="s">
        <v>539</v>
      </c>
      <c r="AR46" s="295" t="s">
        <v>539</v>
      </c>
      <c r="AS46" s="295" t="s">
        <v>539</v>
      </c>
      <c r="AT46" s="295" t="s">
        <v>539</v>
      </c>
      <c r="AU46" s="295" t="s">
        <v>539</v>
      </c>
      <c r="AV46" s="336" t="s">
        <v>539</v>
      </c>
      <c r="AW46" s="299" t="s">
        <v>537</v>
      </c>
      <c r="AX46" s="297" t="s">
        <v>537</v>
      </c>
      <c r="AY46" s="297" t="s">
        <v>537</v>
      </c>
      <c r="AZ46" s="297" t="s">
        <v>537</v>
      </c>
      <c r="BA46" s="297" t="s">
        <v>537</v>
      </c>
      <c r="BB46" s="297" t="s">
        <v>537</v>
      </c>
      <c r="BC46" s="297" t="s">
        <v>537</v>
      </c>
      <c r="BD46" s="297" t="s">
        <v>537</v>
      </c>
      <c r="BE46" s="297" t="s">
        <v>537</v>
      </c>
      <c r="BF46" s="297" t="s">
        <v>537</v>
      </c>
      <c r="BG46" s="297" t="s">
        <v>537</v>
      </c>
      <c r="BH46" s="297" t="s">
        <v>537</v>
      </c>
      <c r="BI46" s="297" t="s">
        <v>537</v>
      </c>
      <c r="BJ46" s="297" t="s">
        <v>537</v>
      </c>
      <c r="BK46" s="297" t="s">
        <v>537</v>
      </c>
      <c r="BL46" s="300" t="s">
        <v>525</v>
      </c>
      <c r="BM46" s="300" t="s">
        <v>525</v>
      </c>
      <c r="BN46" s="300" t="s">
        <v>525</v>
      </c>
      <c r="BO46" s="300" t="s">
        <v>525</v>
      </c>
      <c r="BP46" s="296" t="s">
        <v>538</v>
      </c>
      <c r="BQ46" s="296" t="s">
        <v>538</v>
      </c>
      <c r="BR46" s="296" t="s">
        <v>538</v>
      </c>
      <c r="BS46" s="296" t="s">
        <v>538</v>
      </c>
      <c r="BT46" s="296" t="s">
        <v>538</v>
      </c>
      <c r="BU46" s="301" t="s">
        <v>538</v>
      </c>
      <c r="BV46" s="358" t="s">
        <v>171</v>
      </c>
      <c r="BW46" s="303" t="s">
        <v>171</v>
      </c>
      <c r="BX46" s="303" t="s">
        <v>171</v>
      </c>
      <c r="BY46" s="303" t="s">
        <v>171</v>
      </c>
      <c r="BZ46" s="303" t="s">
        <v>171</v>
      </c>
      <c r="CA46" s="303" t="s">
        <v>171</v>
      </c>
      <c r="CB46" s="303" t="s">
        <v>171</v>
      </c>
      <c r="CC46" s="303" t="s">
        <v>171</v>
      </c>
      <c r="CD46" s="303" t="s">
        <v>171</v>
      </c>
      <c r="CE46" s="303" t="s">
        <v>171</v>
      </c>
      <c r="CF46" s="349" t="s">
        <v>541</v>
      </c>
      <c r="CG46" s="349" t="s">
        <v>541</v>
      </c>
      <c r="CH46" s="349" t="s">
        <v>541</v>
      </c>
      <c r="CI46" s="349" t="s">
        <v>541</v>
      </c>
      <c r="CJ46" s="349" t="s">
        <v>541</v>
      </c>
      <c r="CK46" s="349" t="s">
        <v>541</v>
      </c>
      <c r="CL46" s="349" t="s">
        <v>541</v>
      </c>
      <c r="CM46" s="349" t="s">
        <v>541</v>
      </c>
      <c r="CN46" s="349" t="s">
        <v>541</v>
      </c>
      <c r="CO46" s="349" t="s">
        <v>541</v>
      </c>
      <c r="CP46" s="209"/>
      <c r="CQ46" s="210">
        <f t="shared" si="18"/>
        <v>75</v>
      </c>
      <c r="CR46" s="211">
        <f t="shared" si="18"/>
        <v>30</v>
      </c>
      <c r="CS46" s="211">
        <f t="shared" si="18"/>
        <v>20</v>
      </c>
      <c r="CT46" s="212">
        <f t="shared" si="18"/>
        <v>65</v>
      </c>
      <c r="CU46" s="211">
        <f t="shared" si="18"/>
        <v>0</v>
      </c>
      <c r="CV46" s="211">
        <f t="shared" si="18"/>
        <v>50</v>
      </c>
      <c r="CW46" s="211">
        <f t="shared" si="18"/>
        <v>0</v>
      </c>
      <c r="CX46" s="210">
        <f t="shared" si="18"/>
        <v>5</v>
      </c>
      <c r="CY46" s="211">
        <f t="shared" si="13"/>
        <v>40</v>
      </c>
      <c r="CZ46" s="211">
        <f t="shared" si="14"/>
        <v>65</v>
      </c>
      <c r="DA46" s="211">
        <f t="shared" si="15"/>
        <v>50</v>
      </c>
      <c r="DB46" s="212">
        <f t="shared" si="16"/>
        <v>155</v>
      </c>
      <c r="DC46" s="213">
        <f t="shared" si="17"/>
        <v>400</v>
      </c>
      <c r="DD46" s="27"/>
      <c r="DE46" s="27"/>
      <c r="DF46" s="27"/>
    </row>
    <row r="47" spans="1:110" ht="23.1" customHeight="1" x14ac:dyDescent="0.25">
      <c r="A47" s="233">
        <v>43</v>
      </c>
      <c r="B47" s="227" t="s">
        <v>212</v>
      </c>
      <c r="C47" s="225">
        <v>664868</v>
      </c>
      <c r="D47" s="257"/>
      <c r="E47" s="340" t="s">
        <v>539</v>
      </c>
      <c r="F47" s="341" t="s">
        <v>539</v>
      </c>
      <c r="G47" s="341" t="s">
        <v>539</v>
      </c>
      <c r="H47" s="341" t="s">
        <v>539</v>
      </c>
      <c r="I47" s="341" t="s">
        <v>539</v>
      </c>
      <c r="J47" s="341" t="s">
        <v>539</v>
      </c>
      <c r="K47" s="341" t="s">
        <v>539</v>
      </c>
      <c r="L47" s="341" t="s">
        <v>539</v>
      </c>
      <c r="M47" s="341" t="s">
        <v>539</v>
      </c>
      <c r="N47" s="341" t="s">
        <v>539</v>
      </c>
      <c r="O47" s="341" t="s">
        <v>539</v>
      </c>
      <c r="P47" s="341" t="s">
        <v>539</v>
      </c>
      <c r="Q47" s="341" t="s">
        <v>539</v>
      </c>
      <c r="R47" s="341" t="s">
        <v>539</v>
      </c>
      <c r="S47" s="341" t="s">
        <v>539</v>
      </c>
      <c r="T47" s="341" t="s">
        <v>539</v>
      </c>
      <c r="U47" s="350" t="s">
        <v>133</v>
      </c>
      <c r="V47" s="343" t="s">
        <v>133</v>
      </c>
      <c r="W47" s="343" t="s">
        <v>133</v>
      </c>
      <c r="X47" s="343" t="s">
        <v>133</v>
      </c>
      <c r="Y47" s="343" t="s">
        <v>133</v>
      </c>
      <c r="Z47" s="343" t="s">
        <v>133</v>
      </c>
      <c r="AA47" s="343" t="s">
        <v>133</v>
      </c>
      <c r="AB47" s="343" t="s">
        <v>133</v>
      </c>
      <c r="AC47" s="343" t="s">
        <v>133</v>
      </c>
      <c r="AD47" s="343" t="s">
        <v>133</v>
      </c>
      <c r="AE47" s="343" t="s">
        <v>133</v>
      </c>
      <c r="AF47" s="341" t="s">
        <v>539</v>
      </c>
      <c r="AG47" s="341" t="s">
        <v>539</v>
      </c>
      <c r="AH47" s="341" t="s">
        <v>539</v>
      </c>
      <c r="AI47" s="341" t="s">
        <v>539</v>
      </c>
      <c r="AJ47" s="341" t="s">
        <v>539</v>
      </c>
      <c r="AK47" s="341" t="s">
        <v>539</v>
      </c>
      <c r="AL47" s="341" t="s">
        <v>539</v>
      </c>
      <c r="AM47" s="341" t="s">
        <v>539</v>
      </c>
      <c r="AN47" s="341" t="s">
        <v>539</v>
      </c>
      <c r="AO47" s="341" t="s">
        <v>539</v>
      </c>
      <c r="AP47" s="341" t="s">
        <v>539</v>
      </c>
      <c r="AQ47" s="341" t="s">
        <v>539</v>
      </c>
      <c r="AR47" s="341" t="s">
        <v>539</v>
      </c>
      <c r="AS47" s="341" t="s">
        <v>539</v>
      </c>
      <c r="AT47" s="341" t="s">
        <v>539</v>
      </c>
      <c r="AU47" s="341" t="s">
        <v>539</v>
      </c>
      <c r="AV47" s="351" t="s">
        <v>539</v>
      </c>
      <c r="AW47" s="265" t="s">
        <v>537</v>
      </c>
      <c r="AX47" s="263" t="s">
        <v>537</v>
      </c>
      <c r="AY47" s="263" t="s">
        <v>537</v>
      </c>
      <c r="AZ47" s="263" t="s">
        <v>537</v>
      </c>
      <c r="BA47" s="263" t="s">
        <v>537</v>
      </c>
      <c r="BB47" s="263" t="s">
        <v>537</v>
      </c>
      <c r="BC47" s="263" t="s">
        <v>537</v>
      </c>
      <c r="BD47" s="263" t="s">
        <v>537</v>
      </c>
      <c r="BE47" s="263" t="s">
        <v>537</v>
      </c>
      <c r="BF47" s="263" t="s">
        <v>537</v>
      </c>
      <c r="BG47" s="266" t="s">
        <v>525</v>
      </c>
      <c r="BH47" s="266" t="s">
        <v>525</v>
      </c>
      <c r="BI47" s="266" t="s">
        <v>525</v>
      </c>
      <c r="BJ47" s="266" t="s">
        <v>525</v>
      </c>
      <c r="BK47" s="266" t="s">
        <v>525</v>
      </c>
      <c r="BL47" s="266" t="s">
        <v>525</v>
      </c>
      <c r="BM47" s="266" t="s">
        <v>525</v>
      </c>
      <c r="BN47" s="266" t="s">
        <v>525</v>
      </c>
      <c r="BO47" s="352" t="s">
        <v>538</v>
      </c>
      <c r="BP47" s="352" t="s">
        <v>538</v>
      </c>
      <c r="BQ47" s="352" t="s">
        <v>538</v>
      </c>
      <c r="BR47" s="352" t="s">
        <v>538</v>
      </c>
      <c r="BS47" s="352" t="s">
        <v>538</v>
      </c>
      <c r="BT47" s="352" t="s">
        <v>538</v>
      </c>
      <c r="BU47" s="353" t="s">
        <v>538</v>
      </c>
      <c r="BV47" s="354" t="s">
        <v>159</v>
      </c>
      <c r="BW47" s="355" t="s">
        <v>159</v>
      </c>
      <c r="BX47" s="355" t="s">
        <v>159</v>
      </c>
      <c r="BY47" s="355" t="s">
        <v>159</v>
      </c>
      <c r="BZ47" s="355" t="s">
        <v>159</v>
      </c>
      <c r="CA47" s="355" t="s">
        <v>159</v>
      </c>
      <c r="CB47" s="355" t="s">
        <v>159</v>
      </c>
      <c r="CC47" s="355" t="s">
        <v>159</v>
      </c>
      <c r="CD47" s="355" t="s">
        <v>159</v>
      </c>
      <c r="CE47" s="355" t="s">
        <v>159</v>
      </c>
      <c r="CF47" s="356" t="s">
        <v>177</v>
      </c>
      <c r="CG47" s="356" t="s">
        <v>177</v>
      </c>
      <c r="CH47" s="356" t="s">
        <v>177</v>
      </c>
      <c r="CI47" s="356" t="s">
        <v>177</v>
      </c>
      <c r="CJ47" s="356" t="s">
        <v>177</v>
      </c>
      <c r="CK47" s="356" t="s">
        <v>177</v>
      </c>
      <c r="CL47" s="356" t="s">
        <v>177</v>
      </c>
      <c r="CM47" s="356" t="s">
        <v>177</v>
      </c>
      <c r="CN47" s="356" t="s">
        <v>177</v>
      </c>
      <c r="CO47" s="356" t="s">
        <v>177</v>
      </c>
      <c r="CP47" s="197"/>
      <c r="CQ47" s="198">
        <f t="shared" si="18"/>
        <v>50</v>
      </c>
      <c r="CR47" s="199">
        <f t="shared" si="18"/>
        <v>35</v>
      </c>
      <c r="CS47" s="199">
        <f t="shared" si="18"/>
        <v>40</v>
      </c>
      <c r="CT47" s="200">
        <f t="shared" si="18"/>
        <v>140</v>
      </c>
      <c r="CU47" s="199">
        <f t="shared" si="18"/>
        <v>0</v>
      </c>
      <c r="CV47" s="199">
        <f t="shared" si="18"/>
        <v>0</v>
      </c>
      <c r="CW47" s="199">
        <f t="shared" si="18"/>
        <v>0</v>
      </c>
      <c r="CX47" s="198">
        <f t="shared" si="18"/>
        <v>0</v>
      </c>
      <c r="CY47" s="199">
        <f t="shared" si="13"/>
        <v>0</v>
      </c>
      <c r="CZ47" s="199">
        <f t="shared" si="14"/>
        <v>35</v>
      </c>
      <c r="DA47" s="199">
        <f t="shared" si="15"/>
        <v>100</v>
      </c>
      <c r="DB47" s="200">
        <f t="shared" si="16"/>
        <v>135</v>
      </c>
      <c r="DC47" s="201">
        <f t="shared" si="17"/>
        <v>400</v>
      </c>
      <c r="DD47" s="27"/>
      <c r="DE47" s="27"/>
      <c r="DF47" s="27"/>
    </row>
    <row r="48" spans="1:110" ht="23.1" customHeight="1" x14ac:dyDescent="0.25">
      <c r="A48" s="234">
        <v>44</v>
      </c>
      <c r="B48" s="207" t="s">
        <v>356</v>
      </c>
      <c r="C48" s="208">
        <v>324919</v>
      </c>
      <c r="D48" s="271"/>
      <c r="E48" s="359" t="s">
        <v>75</v>
      </c>
      <c r="F48" s="288" t="s">
        <v>75</v>
      </c>
      <c r="G48" s="288" t="s">
        <v>75</v>
      </c>
      <c r="H48" s="288" t="s">
        <v>75</v>
      </c>
      <c r="I48" s="288" t="s">
        <v>75</v>
      </c>
      <c r="J48" s="288" t="s">
        <v>75</v>
      </c>
      <c r="K48" s="288" t="s">
        <v>75</v>
      </c>
      <c r="L48" s="288" t="s">
        <v>75</v>
      </c>
      <c r="M48" s="346" t="s">
        <v>542</v>
      </c>
      <c r="N48" s="274" t="s">
        <v>539</v>
      </c>
      <c r="O48" s="274" t="s">
        <v>539</v>
      </c>
      <c r="P48" s="274" t="s">
        <v>539</v>
      </c>
      <c r="Q48" s="274" t="s">
        <v>539</v>
      </c>
      <c r="R48" s="274" t="s">
        <v>539</v>
      </c>
      <c r="S48" s="274" t="s">
        <v>539</v>
      </c>
      <c r="T48" s="274" t="s">
        <v>539</v>
      </c>
      <c r="U48" s="359" t="s">
        <v>119</v>
      </c>
      <c r="V48" s="288" t="s">
        <v>119</v>
      </c>
      <c r="W48" s="288" t="s">
        <v>119</v>
      </c>
      <c r="X48" s="288" t="s">
        <v>119</v>
      </c>
      <c r="Y48" s="288" t="s">
        <v>119</v>
      </c>
      <c r="Z48" s="288" t="s">
        <v>119</v>
      </c>
      <c r="AA48" s="288" t="s">
        <v>119</v>
      </c>
      <c r="AB48" s="288" t="s">
        <v>119</v>
      </c>
      <c r="AC48" s="288" t="s">
        <v>119</v>
      </c>
      <c r="AD48" s="288" t="s">
        <v>119</v>
      </c>
      <c r="AE48" s="288" t="s">
        <v>119</v>
      </c>
      <c r="AF48" s="288" t="s">
        <v>119</v>
      </c>
      <c r="AG48" s="288" t="s">
        <v>119</v>
      </c>
      <c r="AH48" s="288" t="s">
        <v>119</v>
      </c>
      <c r="AI48" s="288" t="s">
        <v>119</v>
      </c>
      <c r="AJ48" s="288" t="s">
        <v>119</v>
      </c>
      <c r="AK48" s="288" t="s">
        <v>119</v>
      </c>
      <c r="AL48" s="288" t="s">
        <v>119</v>
      </c>
      <c r="AM48" s="346" t="s">
        <v>542</v>
      </c>
      <c r="AN48" s="274" t="s">
        <v>539</v>
      </c>
      <c r="AO48" s="274" t="s">
        <v>539</v>
      </c>
      <c r="AP48" s="274" t="s">
        <v>539</v>
      </c>
      <c r="AQ48" s="274" t="s">
        <v>539</v>
      </c>
      <c r="AR48" s="274" t="s">
        <v>539</v>
      </c>
      <c r="AS48" s="274" t="s">
        <v>539</v>
      </c>
      <c r="AT48" s="274" t="s">
        <v>539</v>
      </c>
      <c r="AU48" s="274" t="s">
        <v>539</v>
      </c>
      <c r="AV48" s="335" t="s">
        <v>539</v>
      </c>
      <c r="AW48" s="279" t="s">
        <v>537</v>
      </c>
      <c r="AX48" s="277" t="s">
        <v>537</v>
      </c>
      <c r="AY48" s="277" t="s">
        <v>537</v>
      </c>
      <c r="AZ48" s="277" t="s">
        <v>537</v>
      </c>
      <c r="BA48" s="277" t="s">
        <v>537</v>
      </c>
      <c r="BB48" s="277" t="s">
        <v>537</v>
      </c>
      <c r="BC48" s="277" t="s">
        <v>537</v>
      </c>
      <c r="BD48" s="277" t="s">
        <v>537</v>
      </c>
      <c r="BE48" s="277" t="s">
        <v>537</v>
      </c>
      <c r="BF48" s="277" t="s">
        <v>537</v>
      </c>
      <c r="BG48" s="280" t="s">
        <v>525</v>
      </c>
      <c r="BH48" s="280" t="s">
        <v>525</v>
      </c>
      <c r="BI48" s="280" t="s">
        <v>525</v>
      </c>
      <c r="BJ48" s="280" t="s">
        <v>525</v>
      </c>
      <c r="BK48" s="280" t="s">
        <v>525</v>
      </c>
      <c r="BL48" s="280" t="s">
        <v>525</v>
      </c>
      <c r="BM48" s="280" t="s">
        <v>525</v>
      </c>
      <c r="BN48" s="280" t="s">
        <v>525</v>
      </c>
      <c r="BO48" s="285" t="s">
        <v>538</v>
      </c>
      <c r="BP48" s="285" t="s">
        <v>538</v>
      </c>
      <c r="BQ48" s="285" t="s">
        <v>538</v>
      </c>
      <c r="BR48" s="285" t="s">
        <v>538</v>
      </c>
      <c r="BS48" s="285" t="s">
        <v>538</v>
      </c>
      <c r="BT48" s="285" t="s">
        <v>538</v>
      </c>
      <c r="BU48" s="286" t="s">
        <v>538</v>
      </c>
      <c r="BV48" s="287" t="s">
        <v>156</v>
      </c>
      <c r="BW48" s="288" t="s">
        <v>156</v>
      </c>
      <c r="BX48" s="288" t="s">
        <v>156</v>
      </c>
      <c r="BY48" s="288" t="s">
        <v>156</v>
      </c>
      <c r="BZ48" s="288" t="s">
        <v>156</v>
      </c>
      <c r="CA48" s="288" t="s">
        <v>156</v>
      </c>
      <c r="CB48" s="288" t="s">
        <v>156</v>
      </c>
      <c r="CC48" s="288" t="s">
        <v>156</v>
      </c>
      <c r="CD48" s="288" t="s">
        <v>156</v>
      </c>
      <c r="CE48" s="288" t="s">
        <v>156</v>
      </c>
      <c r="CF48" s="345" t="s">
        <v>541</v>
      </c>
      <c r="CG48" s="345" t="s">
        <v>541</v>
      </c>
      <c r="CH48" s="345" t="s">
        <v>541</v>
      </c>
      <c r="CI48" s="345" t="s">
        <v>541</v>
      </c>
      <c r="CJ48" s="345" t="s">
        <v>541</v>
      </c>
      <c r="CK48" s="345" t="s">
        <v>541</v>
      </c>
      <c r="CL48" s="345" t="s">
        <v>541</v>
      </c>
      <c r="CM48" s="345" t="s">
        <v>541</v>
      </c>
      <c r="CN48" s="345" t="s">
        <v>541</v>
      </c>
      <c r="CO48" s="345" t="s">
        <v>541</v>
      </c>
      <c r="CP48" s="202"/>
      <c r="CQ48" s="203">
        <f t="shared" si="18"/>
        <v>50</v>
      </c>
      <c r="CR48" s="204">
        <f t="shared" si="18"/>
        <v>35</v>
      </c>
      <c r="CS48" s="204">
        <f t="shared" si="18"/>
        <v>40</v>
      </c>
      <c r="CT48" s="205">
        <f t="shared" si="18"/>
        <v>65</v>
      </c>
      <c r="CU48" s="204">
        <f t="shared" si="18"/>
        <v>0</v>
      </c>
      <c r="CV48" s="204">
        <f t="shared" si="18"/>
        <v>50</v>
      </c>
      <c r="CW48" s="204">
        <f t="shared" si="18"/>
        <v>0</v>
      </c>
      <c r="CX48" s="203">
        <f t="shared" si="18"/>
        <v>5</v>
      </c>
      <c r="CY48" s="204">
        <f t="shared" si="13"/>
        <v>40</v>
      </c>
      <c r="CZ48" s="204">
        <f t="shared" si="14"/>
        <v>65</v>
      </c>
      <c r="DA48" s="204">
        <f t="shared" si="15"/>
        <v>50</v>
      </c>
      <c r="DB48" s="205">
        <f t="shared" si="16"/>
        <v>155</v>
      </c>
      <c r="DC48" s="206">
        <f t="shared" si="17"/>
        <v>400</v>
      </c>
      <c r="DD48" s="27"/>
      <c r="DE48" s="27"/>
      <c r="DF48" s="27"/>
    </row>
    <row r="49" spans="1:110" ht="23.1" customHeight="1" x14ac:dyDescent="0.25">
      <c r="A49" s="234">
        <v>45</v>
      </c>
      <c r="B49" s="207" t="s">
        <v>358</v>
      </c>
      <c r="C49" s="208">
        <v>82399</v>
      </c>
      <c r="D49" s="271"/>
      <c r="E49" s="359" t="s">
        <v>96</v>
      </c>
      <c r="F49" s="288" t="s">
        <v>96</v>
      </c>
      <c r="G49" s="288" t="s">
        <v>96</v>
      </c>
      <c r="H49" s="288" t="s">
        <v>96</v>
      </c>
      <c r="I49" s="288" t="s">
        <v>96</v>
      </c>
      <c r="J49" s="288" t="s">
        <v>96</v>
      </c>
      <c r="K49" s="288" t="s">
        <v>96</v>
      </c>
      <c r="L49" s="288" t="s">
        <v>96</v>
      </c>
      <c r="M49" s="346" t="s">
        <v>542</v>
      </c>
      <c r="N49" s="274" t="s">
        <v>539</v>
      </c>
      <c r="O49" s="274" t="s">
        <v>539</v>
      </c>
      <c r="P49" s="274" t="s">
        <v>539</v>
      </c>
      <c r="Q49" s="274" t="s">
        <v>539</v>
      </c>
      <c r="R49" s="274" t="s">
        <v>539</v>
      </c>
      <c r="S49" s="274" t="s">
        <v>539</v>
      </c>
      <c r="T49" s="274" t="s">
        <v>539</v>
      </c>
      <c r="U49" s="359" t="s">
        <v>116</v>
      </c>
      <c r="V49" s="288" t="s">
        <v>116</v>
      </c>
      <c r="W49" s="288" t="s">
        <v>116</v>
      </c>
      <c r="X49" s="288" t="s">
        <v>116</v>
      </c>
      <c r="Y49" s="288" t="s">
        <v>116</v>
      </c>
      <c r="Z49" s="288" t="s">
        <v>116</v>
      </c>
      <c r="AA49" s="288" t="s">
        <v>116</v>
      </c>
      <c r="AB49" s="288" t="s">
        <v>116</v>
      </c>
      <c r="AC49" s="288" t="s">
        <v>116</v>
      </c>
      <c r="AD49" s="288" t="s">
        <v>116</v>
      </c>
      <c r="AE49" s="288" t="s">
        <v>116</v>
      </c>
      <c r="AF49" s="288" t="s">
        <v>116</v>
      </c>
      <c r="AG49" s="288" t="s">
        <v>116</v>
      </c>
      <c r="AH49" s="288" t="s">
        <v>116</v>
      </c>
      <c r="AI49" s="288" t="s">
        <v>116</v>
      </c>
      <c r="AJ49" s="288" t="s">
        <v>116</v>
      </c>
      <c r="AK49" s="288" t="s">
        <v>116</v>
      </c>
      <c r="AL49" s="288" t="s">
        <v>116</v>
      </c>
      <c r="AM49" s="346" t="s">
        <v>542</v>
      </c>
      <c r="AN49" s="274" t="s">
        <v>539</v>
      </c>
      <c r="AO49" s="274" t="s">
        <v>539</v>
      </c>
      <c r="AP49" s="274" t="s">
        <v>539</v>
      </c>
      <c r="AQ49" s="274" t="s">
        <v>539</v>
      </c>
      <c r="AR49" s="274" t="s">
        <v>539</v>
      </c>
      <c r="AS49" s="274" t="s">
        <v>539</v>
      </c>
      <c r="AT49" s="274" t="s">
        <v>539</v>
      </c>
      <c r="AU49" s="274" t="s">
        <v>539</v>
      </c>
      <c r="AV49" s="335" t="s">
        <v>539</v>
      </c>
      <c r="AW49" s="279" t="s">
        <v>537</v>
      </c>
      <c r="AX49" s="277" t="s">
        <v>537</v>
      </c>
      <c r="AY49" s="277" t="s">
        <v>537</v>
      </c>
      <c r="AZ49" s="277" t="s">
        <v>537</v>
      </c>
      <c r="BA49" s="277" t="s">
        <v>537</v>
      </c>
      <c r="BB49" s="277" t="s">
        <v>537</v>
      </c>
      <c r="BC49" s="277" t="s">
        <v>537</v>
      </c>
      <c r="BD49" s="277" t="s">
        <v>537</v>
      </c>
      <c r="BE49" s="277" t="s">
        <v>537</v>
      </c>
      <c r="BF49" s="277" t="s">
        <v>537</v>
      </c>
      <c r="BG49" s="280" t="s">
        <v>525</v>
      </c>
      <c r="BH49" s="280" t="s">
        <v>525</v>
      </c>
      <c r="BI49" s="280" t="s">
        <v>525</v>
      </c>
      <c r="BJ49" s="280" t="s">
        <v>525</v>
      </c>
      <c r="BK49" s="280" t="s">
        <v>525</v>
      </c>
      <c r="BL49" s="280" t="s">
        <v>525</v>
      </c>
      <c r="BM49" s="280" t="s">
        <v>525</v>
      </c>
      <c r="BN49" s="280" t="s">
        <v>525</v>
      </c>
      <c r="BO49" s="285" t="s">
        <v>538</v>
      </c>
      <c r="BP49" s="285" t="s">
        <v>538</v>
      </c>
      <c r="BQ49" s="285" t="s">
        <v>538</v>
      </c>
      <c r="BR49" s="285" t="s">
        <v>538</v>
      </c>
      <c r="BS49" s="285" t="s">
        <v>538</v>
      </c>
      <c r="BT49" s="285" t="s">
        <v>538</v>
      </c>
      <c r="BU49" s="286" t="s">
        <v>538</v>
      </c>
      <c r="BV49" s="287" t="s">
        <v>152</v>
      </c>
      <c r="BW49" s="288" t="s">
        <v>152</v>
      </c>
      <c r="BX49" s="288" t="s">
        <v>152</v>
      </c>
      <c r="BY49" s="288" t="s">
        <v>152</v>
      </c>
      <c r="BZ49" s="288" t="s">
        <v>152</v>
      </c>
      <c r="CA49" s="288" t="s">
        <v>152</v>
      </c>
      <c r="CB49" s="288" t="s">
        <v>152</v>
      </c>
      <c r="CC49" s="288" t="s">
        <v>152</v>
      </c>
      <c r="CD49" s="288" t="s">
        <v>152</v>
      </c>
      <c r="CE49" s="288" t="s">
        <v>152</v>
      </c>
      <c r="CF49" s="345" t="s">
        <v>541</v>
      </c>
      <c r="CG49" s="345" t="s">
        <v>541</v>
      </c>
      <c r="CH49" s="345" t="s">
        <v>541</v>
      </c>
      <c r="CI49" s="345" t="s">
        <v>541</v>
      </c>
      <c r="CJ49" s="345" t="s">
        <v>541</v>
      </c>
      <c r="CK49" s="345" t="s">
        <v>541</v>
      </c>
      <c r="CL49" s="345" t="s">
        <v>541</v>
      </c>
      <c r="CM49" s="345" t="s">
        <v>541</v>
      </c>
      <c r="CN49" s="345" t="s">
        <v>541</v>
      </c>
      <c r="CO49" s="345" t="s">
        <v>541</v>
      </c>
      <c r="CP49" s="202"/>
      <c r="CQ49" s="203">
        <f t="shared" si="18"/>
        <v>50</v>
      </c>
      <c r="CR49" s="204">
        <f t="shared" si="18"/>
        <v>35</v>
      </c>
      <c r="CS49" s="204">
        <f t="shared" si="18"/>
        <v>40</v>
      </c>
      <c r="CT49" s="205">
        <f t="shared" si="18"/>
        <v>65</v>
      </c>
      <c r="CU49" s="204">
        <f t="shared" si="18"/>
        <v>0</v>
      </c>
      <c r="CV49" s="204">
        <f t="shared" si="18"/>
        <v>50</v>
      </c>
      <c r="CW49" s="204">
        <f t="shared" si="18"/>
        <v>0</v>
      </c>
      <c r="CX49" s="203">
        <f t="shared" si="18"/>
        <v>5</v>
      </c>
      <c r="CY49" s="204">
        <f t="shared" si="13"/>
        <v>40</v>
      </c>
      <c r="CZ49" s="204">
        <f t="shared" si="14"/>
        <v>65</v>
      </c>
      <c r="DA49" s="204">
        <f t="shared" si="15"/>
        <v>50</v>
      </c>
      <c r="DB49" s="205">
        <f t="shared" si="16"/>
        <v>155</v>
      </c>
      <c r="DC49" s="206">
        <f t="shared" si="17"/>
        <v>400</v>
      </c>
      <c r="DD49" s="27"/>
      <c r="DE49" s="27"/>
      <c r="DF49" s="27"/>
    </row>
    <row r="50" spans="1:110" ht="23.1" customHeight="1" thickBot="1" x14ac:dyDescent="0.3">
      <c r="A50" s="236">
        <v>46</v>
      </c>
      <c r="B50" s="223" t="s">
        <v>360</v>
      </c>
      <c r="C50" s="224">
        <v>599423</v>
      </c>
      <c r="D50" s="312"/>
      <c r="E50" s="360" t="s">
        <v>93</v>
      </c>
      <c r="F50" s="361" t="s">
        <v>93</v>
      </c>
      <c r="G50" s="361" t="s">
        <v>93</v>
      </c>
      <c r="H50" s="361" t="s">
        <v>93</v>
      </c>
      <c r="I50" s="361" t="s">
        <v>93</v>
      </c>
      <c r="J50" s="361" t="s">
        <v>93</v>
      </c>
      <c r="K50" s="361" t="s">
        <v>93</v>
      </c>
      <c r="L50" s="361" t="s">
        <v>93</v>
      </c>
      <c r="M50" s="362" t="s">
        <v>542</v>
      </c>
      <c r="N50" s="315" t="s">
        <v>539</v>
      </c>
      <c r="O50" s="315" t="s">
        <v>539</v>
      </c>
      <c r="P50" s="315" t="s">
        <v>539</v>
      </c>
      <c r="Q50" s="315" t="s">
        <v>539</v>
      </c>
      <c r="R50" s="315" t="s">
        <v>539</v>
      </c>
      <c r="S50" s="315" t="s">
        <v>539</v>
      </c>
      <c r="T50" s="315" t="s">
        <v>539</v>
      </c>
      <c r="U50" s="360" t="s">
        <v>121</v>
      </c>
      <c r="V50" s="361" t="s">
        <v>121</v>
      </c>
      <c r="W50" s="361" t="s">
        <v>121</v>
      </c>
      <c r="X50" s="361" t="s">
        <v>121</v>
      </c>
      <c r="Y50" s="361" t="s">
        <v>121</v>
      </c>
      <c r="Z50" s="361" t="s">
        <v>121</v>
      </c>
      <c r="AA50" s="361" t="s">
        <v>121</v>
      </c>
      <c r="AB50" s="361" t="s">
        <v>121</v>
      </c>
      <c r="AC50" s="361" t="s">
        <v>121</v>
      </c>
      <c r="AD50" s="361" t="s">
        <v>121</v>
      </c>
      <c r="AE50" s="361" t="s">
        <v>121</v>
      </c>
      <c r="AF50" s="361" t="s">
        <v>121</v>
      </c>
      <c r="AG50" s="361" t="s">
        <v>121</v>
      </c>
      <c r="AH50" s="361" t="s">
        <v>121</v>
      </c>
      <c r="AI50" s="361" t="s">
        <v>121</v>
      </c>
      <c r="AJ50" s="361" t="s">
        <v>121</v>
      </c>
      <c r="AK50" s="361" t="s">
        <v>121</v>
      </c>
      <c r="AL50" s="361" t="s">
        <v>121</v>
      </c>
      <c r="AM50" s="362" t="s">
        <v>542</v>
      </c>
      <c r="AN50" s="315" t="s">
        <v>539</v>
      </c>
      <c r="AO50" s="315" t="s">
        <v>539</v>
      </c>
      <c r="AP50" s="315" t="s">
        <v>539</v>
      </c>
      <c r="AQ50" s="315" t="s">
        <v>539</v>
      </c>
      <c r="AR50" s="315" t="s">
        <v>539</v>
      </c>
      <c r="AS50" s="315" t="s">
        <v>539</v>
      </c>
      <c r="AT50" s="315" t="s">
        <v>539</v>
      </c>
      <c r="AU50" s="315" t="s">
        <v>539</v>
      </c>
      <c r="AV50" s="363" t="s">
        <v>539</v>
      </c>
      <c r="AW50" s="319" t="s">
        <v>537</v>
      </c>
      <c r="AX50" s="317" t="s">
        <v>537</v>
      </c>
      <c r="AY50" s="317" t="s">
        <v>537</v>
      </c>
      <c r="AZ50" s="317" t="s">
        <v>537</v>
      </c>
      <c r="BA50" s="317" t="s">
        <v>537</v>
      </c>
      <c r="BB50" s="317" t="s">
        <v>537</v>
      </c>
      <c r="BC50" s="317" t="s">
        <v>537</v>
      </c>
      <c r="BD50" s="317" t="s">
        <v>537</v>
      </c>
      <c r="BE50" s="317" t="s">
        <v>537</v>
      </c>
      <c r="BF50" s="317" t="s">
        <v>537</v>
      </c>
      <c r="BG50" s="320" t="s">
        <v>525</v>
      </c>
      <c r="BH50" s="320" t="s">
        <v>525</v>
      </c>
      <c r="BI50" s="320" t="s">
        <v>525</v>
      </c>
      <c r="BJ50" s="320" t="s">
        <v>525</v>
      </c>
      <c r="BK50" s="320" t="s">
        <v>525</v>
      </c>
      <c r="BL50" s="320" t="s">
        <v>525</v>
      </c>
      <c r="BM50" s="320" t="s">
        <v>525</v>
      </c>
      <c r="BN50" s="320" t="s">
        <v>525</v>
      </c>
      <c r="BO50" s="316" t="s">
        <v>538</v>
      </c>
      <c r="BP50" s="316" t="s">
        <v>538</v>
      </c>
      <c r="BQ50" s="316" t="s">
        <v>538</v>
      </c>
      <c r="BR50" s="316" t="s">
        <v>538</v>
      </c>
      <c r="BS50" s="316" t="s">
        <v>538</v>
      </c>
      <c r="BT50" s="316" t="s">
        <v>538</v>
      </c>
      <c r="BU50" s="321" t="s">
        <v>538</v>
      </c>
      <c r="BV50" s="364" t="s">
        <v>159</v>
      </c>
      <c r="BW50" s="361" t="s">
        <v>159</v>
      </c>
      <c r="BX50" s="361" t="s">
        <v>159</v>
      </c>
      <c r="BY50" s="361" t="s">
        <v>159</v>
      </c>
      <c r="BZ50" s="361" t="s">
        <v>159</v>
      </c>
      <c r="CA50" s="361" t="s">
        <v>159</v>
      </c>
      <c r="CB50" s="361" t="s">
        <v>159</v>
      </c>
      <c r="CC50" s="361" t="s">
        <v>159</v>
      </c>
      <c r="CD50" s="361" t="s">
        <v>159</v>
      </c>
      <c r="CE50" s="361" t="s">
        <v>159</v>
      </c>
      <c r="CF50" s="365" t="s">
        <v>541</v>
      </c>
      <c r="CG50" s="365" t="s">
        <v>541</v>
      </c>
      <c r="CH50" s="365" t="s">
        <v>541</v>
      </c>
      <c r="CI50" s="365" t="s">
        <v>541</v>
      </c>
      <c r="CJ50" s="365" t="s">
        <v>541</v>
      </c>
      <c r="CK50" s="365" t="s">
        <v>541</v>
      </c>
      <c r="CL50" s="365" t="s">
        <v>541</v>
      </c>
      <c r="CM50" s="365" t="s">
        <v>541</v>
      </c>
      <c r="CN50" s="365" t="s">
        <v>541</v>
      </c>
      <c r="CO50" s="365" t="s">
        <v>541</v>
      </c>
      <c r="CP50" s="218"/>
      <c r="CQ50" s="219">
        <f t="shared" si="18"/>
        <v>50</v>
      </c>
      <c r="CR50" s="220">
        <f t="shared" si="18"/>
        <v>35</v>
      </c>
      <c r="CS50" s="220">
        <f t="shared" si="18"/>
        <v>40</v>
      </c>
      <c r="CT50" s="221">
        <f t="shared" si="18"/>
        <v>65</v>
      </c>
      <c r="CU50" s="220">
        <f t="shared" si="18"/>
        <v>0</v>
      </c>
      <c r="CV50" s="220">
        <f t="shared" si="18"/>
        <v>50</v>
      </c>
      <c r="CW50" s="220">
        <f t="shared" si="18"/>
        <v>0</v>
      </c>
      <c r="CX50" s="219">
        <f t="shared" si="18"/>
        <v>5</v>
      </c>
      <c r="CY50" s="220">
        <f t="shared" si="13"/>
        <v>40</v>
      </c>
      <c r="CZ50" s="220">
        <f t="shared" si="14"/>
        <v>65</v>
      </c>
      <c r="DA50" s="220">
        <f t="shared" si="15"/>
        <v>50</v>
      </c>
      <c r="DB50" s="221">
        <f t="shared" si="16"/>
        <v>155</v>
      </c>
      <c r="DC50" s="222">
        <f t="shared" si="17"/>
        <v>400</v>
      </c>
      <c r="DD50" s="27"/>
      <c r="DE50" s="27"/>
      <c r="DF50" s="27"/>
    </row>
    <row r="51" spans="1:110" ht="23.1" customHeight="1" x14ac:dyDescent="0.25">
      <c r="A51" s="233">
        <v>47</v>
      </c>
      <c r="B51" s="227" t="s">
        <v>363</v>
      </c>
      <c r="C51" s="225">
        <v>5268</v>
      </c>
      <c r="D51" s="257"/>
      <c r="E51" s="340" t="s">
        <v>539</v>
      </c>
      <c r="F51" s="341" t="s">
        <v>539</v>
      </c>
      <c r="G51" s="341" t="s">
        <v>539</v>
      </c>
      <c r="H51" s="341" t="s">
        <v>539</v>
      </c>
      <c r="I51" s="341" t="s">
        <v>539</v>
      </c>
      <c r="J51" s="341" t="s">
        <v>539</v>
      </c>
      <c r="K51" s="341" t="s">
        <v>539</v>
      </c>
      <c r="L51" s="341" t="s">
        <v>539</v>
      </c>
      <c r="M51" s="341" t="s">
        <v>539</v>
      </c>
      <c r="N51" s="341" t="s">
        <v>539</v>
      </c>
      <c r="O51" s="341" t="s">
        <v>539</v>
      </c>
      <c r="P51" s="341" t="s">
        <v>539</v>
      </c>
      <c r="Q51" s="341" t="s">
        <v>539</v>
      </c>
      <c r="R51" s="341" t="s">
        <v>539</v>
      </c>
      <c r="S51" s="341" t="s">
        <v>539</v>
      </c>
      <c r="T51" s="341" t="s">
        <v>539</v>
      </c>
      <c r="U51" s="342" t="s">
        <v>140</v>
      </c>
      <c r="V51" s="343" t="s">
        <v>140</v>
      </c>
      <c r="W51" s="343" t="s">
        <v>140</v>
      </c>
      <c r="X51" s="343" t="s">
        <v>140</v>
      </c>
      <c r="Y51" s="343" t="s">
        <v>140</v>
      </c>
      <c r="Z51" s="343" t="s">
        <v>140</v>
      </c>
      <c r="AA51" s="343" t="s">
        <v>140</v>
      </c>
      <c r="AB51" s="343" t="s">
        <v>140</v>
      </c>
      <c r="AC51" s="343" t="s">
        <v>140</v>
      </c>
      <c r="AD51" s="343" t="s">
        <v>140</v>
      </c>
      <c r="AE51" s="343" t="s">
        <v>140</v>
      </c>
      <c r="AF51" s="262" t="s">
        <v>538</v>
      </c>
      <c r="AG51" s="262" t="s">
        <v>538</v>
      </c>
      <c r="AH51" s="262" t="s">
        <v>538</v>
      </c>
      <c r="AI51" s="262" t="s">
        <v>538</v>
      </c>
      <c r="AJ51" s="262" t="s">
        <v>538</v>
      </c>
      <c r="AK51" s="262" t="s">
        <v>538</v>
      </c>
      <c r="AL51" s="262" t="s">
        <v>538</v>
      </c>
      <c r="AM51" s="262" t="s">
        <v>538</v>
      </c>
      <c r="AN51" s="262" t="s">
        <v>538</v>
      </c>
      <c r="AO51" s="262" t="s">
        <v>538</v>
      </c>
      <c r="AP51" s="262" t="s">
        <v>538</v>
      </c>
      <c r="AQ51" s="262" t="s">
        <v>538</v>
      </c>
      <c r="AR51" s="262" t="s">
        <v>538</v>
      </c>
      <c r="AS51" s="262" t="s">
        <v>538</v>
      </c>
      <c r="AT51" s="262" t="s">
        <v>538</v>
      </c>
      <c r="AU51" s="262" t="s">
        <v>538</v>
      </c>
      <c r="AV51" s="333" t="s">
        <v>538</v>
      </c>
      <c r="AW51" s="265" t="s">
        <v>537</v>
      </c>
      <c r="AX51" s="263" t="s">
        <v>537</v>
      </c>
      <c r="AY51" s="263" t="s">
        <v>537</v>
      </c>
      <c r="AZ51" s="263" t="s">
        <v>537</v>
      </c>
      <c r="BA51" s="263" t="s">
        <v>537</v>
      </c>
      <c r="BB51" s="263" t="s">
        <v>537</v>
      </c>
      <c r="BC51" s="263" t="s">
        <v>537</v>
      </c>
      <c r="BD51" s="263" t="s">
        <v>537</v>
      </c>
      <c r="BE51" s="263" t="s">
        <v>537</v>
      </c>
      <c r="BF51" s="263" t="s">
        <v>537</v>
      </c>
      <c r="BG51" s="263" t="s">
        <v>537</v>
      </c>
      <c r="BH51" s="263" t="s">
        <v>537</v>
      </c>
      <c r="BI51" s="266" t="s">
        <v>525</v>
      </c>
      <c r="BJ51" s="266" t="s">
        <v>525</v>
      </c>
      <c r="BK51" s="266" t="s">
        <v>525</v>
      </c>
      <c r="BL51" s="266" t="s">
        <v>525</v>
      </c>
      <c r="BM51" s="266" t="s">
        <v>525</v>
      </c>
      <c r="BN51" s="266" t="s">
        <v>525</v>
      </c>
      <c r="BO51" s="266" t="s">
        <v>525</v>
      </c>
      <c r="BP51" s="266" t="s">
        <v>525</v>
      </c>
      <c r="BQ51" s="266" t="s">
        <v>525</v>
      </c>
      <c r="BR51" s="266" t="s">
        <v>525</v>
      </c>
      <c r="BS51" s="266" t="s">
        <v>525</v>
      </c>
      <c r="BT51" s="266" t="s">
        <v>525</v>
      </c>
      <c r="BU51" s="267" t="s">
        <v>525</v>
      </c>
      <c r="BV51" s="268" t="s">
        <v>46</v>
      </c>
      <c r="BW51" s="269" t="s">
        <v>46</v>
      </c>
      <c r="BX51" s="269" t="s">
        <v>46</v>
      </c>
      <c r="BY51" s="269" t="s">
        <v>46</v>
      </c>
      <c r="BZ51" s="269" t="s">
        <v>46</v>
      </c>
      <c r="CA51" s="269" t="s">
        <v>46</v>
      </c>
      <c r="CB51" s="269" t="s">
        <v>46</v>
      </c>
      <c r="CC51" s="269" t="s">
        <v>46</v>
      </c>
      <c r="CD51" s="269" t="s">
        <v>46</v>
      </c>
      <c r="CE51" s="269" t="s">
        <v>46</v>
      </c>
      <c r="CF51" s="269" t="s">
        <v>46</v>
      </c>
      <c r="CG51" s="269" t="s">
        <v>46</v>
      </c>
      <c r="CH51" s="269" t="s">
        <v>46</v>
      </c>
      <c r="CI51" s="269" t="s">
        <v>46</v>
      </c>
      <c r="CJ51" s="269" t="s">
        <v>46</v>
      </c>
      <c r="CK51" s="269" t="s">
        <v>46</v>
      </c>
      <c r="CL51" s="269" t="s">
        <v>46</v>
      </c>
      <c r="CM51" s="269" t="s">
        <v>46</v>
      </c>
      <c r="CN51" s="269" t="s">
        <v>46</v>
      </c>
      <c r="CO51" s="269" t="s">
        <v>46</v>
      </c>
      <c r="CP51" s="197"/>
      <c r="CQ51" s="198">
        <f t="shared" si="18"/>
        <v>60</v>
      </c>
      <c r="CR51" s="199">
        <f t="shared" si="18"/>
        <v>65</v>
      </c>
      <c r="CS51" s="199">
        <f t="shared" si="18"/>
        <v>65</v>
      </c>
      <c r="CT51" s="200">
        <f t="shared" si="18"/>
        <v>75</v>
      </c>
      <c r="CU51" s="199">
        <f t="shared" si="18"/>
        <v>0</v>
      </c>
      <c r="CV51" s="199">
        <f t="shared" si="18"/>
        <v>0</v>
      </c>
      <c r="CW51" s="199">
        <f t="shared" si="18"/>
        <v>0</v>
      </c>
      <c r="CX51" s="198">
        <f t="shared" si="18"/>
        <v>0</v>
      </c>
      <c r="CY51" s="199">
        <f t="shared" si="13"/>
        <v>0</v>
      </c>
      <c r="CZ51" s="199">
        <f t="shared" si="14"/>
        <v>35</v>
      </c>
      <c r="DA51" s="199">
        <f t="shared" si="15"/>
        <v>100</v>
      </c>
      <c r="DB51" s="200">
        <f t="shared" si="16"/>
        <v>135</v>
      </c>
      <c r="DC51" s="201">
        <f t="shared" si="17"/>
        <v>400</v>
      </c>
      <c r="DD51" s="27"/>
      <c r="DE51" s="27"/>
      <c r="DF51" s="27"/>
    </row>
    <row r="52" spans="1:110" ht="23.1" customHeight="1" x14ac:dyDescent="0.25">
      <c r="A52" s="234">
        <v>48</v>
      </c>
      <c r="B52" s="207" t="s">
        <v>366</v>
      </c>
      <c r="C52" s="208">
        <v>560312</v>
      </c>
      <c r="D52" s="271"/>
      <c r="E52" s="273" t="s">
        <v>539</v>
      </c>
      <c r="F52" s="274" t="s">
        <v>539</v>
      </c>
      <c r="G52" s="274" t="s">
        <v>539</v>
      </c>
      <c r="H52" s="274" t="s">
        <v>539</v>
      </c>
      <c r="I52" s="274" t="s">
        <v>539</v>
      </c>
      <c r="J52" s="274" t="s">
        <v>539</v>
      </c>
      <c r="K52" s="274" t="s">
        <v>539</v>
      </c>
      <c r="L52" s="274" t="s">
        <v>539</v>
      </c>
      <c r="M52" s="274" t="s">
        <v>539</v>
      </c>
      <c r="N52" s="274" t="s">
        <v>539</v>
      </c>
      <c r="O52" s="274" t="s">
        <v>539</v>
      </c>
      <c r="P52" s="274" t="s">
        <v>539</v>
      </c>
      <c r="Q52" s="274" t="s">
        <v>539</v>
      </c>
      <c r="R52" s="274" t="s">
        <v>539</v>
      </c>
      <c r="S52" s="274" t="s">
        <v>539</v>
      </c>
      <c r="T52" s="274" t="s">
        <v>539</v>
      </c>
      <c r="U52" s="344" t="s">
        <v>140</v>
      </c>
      <c r="V52" s="310" t="s">
        <v>140</v>
      </c>
      <c r="W52" s="310" t="s">
        <v>140</v>
      </c>
      <c r="X52" s="310" t="s">
        <v>140</v>
      </c>
      <c r="Y52" s="310" t="s">
        <v>140</v>
      </c>
      <c r="Z52" s="310" t="s">
        <v>140</v>
      </c>
      <c r="AA52" s="310" t="s">
        <v>140</v>
      </c>
      <c r="AB52" s="310" t="s">
        <v>140</v>
      </c>
      <c r="AC52" s="310" t="s">
        <v>140</v>
      </c>
      <c r="AD52" s="310" t="s">
        <v>140</v>
      </c>
      <c r="AE52" s="310" t="s">
        <v>140</v>
      </c>
      <c r="AF52" s="274" t="s">
        <v>539</v>
      </c>
      <c r="AG52" s="274" t="s">
        <v>539</v>
      </c>
      <c r="AH52" s="274" t="s">
        <v>539</v>
      </c>
      <c r="AI52" s="274" t="s">
        <v>539</v>
      </c>
      <c r="AJ52" s="274" t="s">
        <v>539</v>
      </c>
      <c r="AK52" s="274" t="s">
        <v>539</v>
      </c>
      <c r="AL52" s="274" t="s">
        <v>539</v>
      </c>
      <c r="AM52" s="274" t="s">
        <v>539</v>
      </c>
      <c r="AN52" s="274" t="s">
        <v>539</v>
      </c>
      <c r="AO52" s="274" t="s">
        <v>539</v>
      </c>
      <c r="AP52" s="274" t="s">
        <v>539</v>
      </c>
      <c r="AQ52" s="274" t="s">
        <v>539</v>
      </c>
      <c r="AR52" s="274" t="s">
        <v>539</v>
      </c>
      <c r="AS52" s="274" t="s">
        <v>539</v>
      </c>
      <c r="AT52" s="274" t="s">
        <v>539</v>
      </c>
      <c r="AU52" s="274" t="s">
        <v>539</v>
      </c>
      <c r="AV52" s="335" t="s">
        <v>539</v>
      </c>
      <c r="AW52" s="279" t="s">
        <v>537</v>
      </c>
      <c r="AX52" s="277" t="s">
        <v>537</v>
      </c>
      <c r="AY52" s="277" t="s">
        <v>537</v>
      </c>
      <c r="AZ52" s="277" t="s">
        <v>537</v>
      </c>
      <c r="BA52" s="277" t="s">
        <v>537</v>
      </c>
      <c r="BB52" s="277" t="s">
        <v>537</v>
      </c>
      <c r="BC52" s="277" t="s">
        <v>537</v>
      </c>
      <c r="BD52" s="277" t="s">
        <v>537</v>
      </c>
      <c r="BE52" s="277" t="s">
        <v>537</v>
      </c>
      <c r="BF52" s="277" t="s">
        <v>537</v>
      </c>
      <c r="BG52" s="280" t="s">
        <v>525</v>
      </c>
      <c r="BH52" s="280" t="s">
        <v>525</v>
      </c>
      <c r="BI52" s="280" t="s">
        <v>525</v>
      </c>
      <c r="BJ52" s="280" t="s">
        <v>525</v>
      </c>
      <c r="BK52" s="280" t="s">
        <v>525</v>
      </c>
      <c r="BL52" s="280" t="s">
        <v>525</v>
      </c>
      <c r="BM52" s="280" t="s">
        <v>525</v>
      </c>
      <c r="BN52" s="280" t="s">
        <v>525</v>
      </c>
      <c r="BO52" s="285" t="s">
        <v>538</v>
      </c>
      <c r="BP52" s="285" t="s">
        <v>538</v>
      </c>
      <c r="BQ52" s="285" t="s">
        <v>538</v>
      </c>
      <c r="BR52" s="285" t="s">
        <v>538</v>
      </c>
      <c r="BS52" s="285" t="s">
        <v>538</v>
      </c>
      <c r="BT52" s="285" t="s">
        <v>538</v>
      </c>
      <c r="BU52" s="286" t="s">
        <v>538</v>
      </c>
      <c r="BV52" s="287" t="s">
        <v>165</v>
      </c>
      <c r="BW52" s="289" t="s">
        <v>165</v>
      </c>
      <c r="BX52" s="289" t="s">
        <v>165</v>
      </c>
      <c r="BY52" s="289" t="s">
        <v>165</v>
      </c>
      <c r="BZ52" s="289" t="s">
        <v>165</v>
      </c>
      <c r="CA52" s="289" t="s">
        <v>165</v>
      </c>
      <c r="CB52" s="289" t="s">
        <v>165</v>
      </c>
      <c r="CC52" s="289" t="s">
        <v>165</v>
      </c>
      <c r="CD52" s="289" t="s">
        <v>165</v>
      </c>
      <c r="CE52" s="289" t="s">
        <v>165</v>
      </c>
      <c r="CF52" s="290" t="s">
        <v>184</v>
      </c>
      <c r="CG52" s="290" t="s">
        <v>184</v>
      </c>
      <c r="CH52" s="290" t="s">
        <v>184</v>
      </c>
      <c r="CI52" s="290" t="s">
        <v>184</v>
      </c>
      <c r="CJ52" s="290" t="s">
        <v>184</v>
      </c>
      <c r="CK52" s="290" t="s">
        <v>184</v>
      </c>
      <c r="CL52" s="290" t="s">
        <v>184</v>
      </c>
      <c r="CM52" s="290" t="s">
        <v>184</v>
      </c>
      <c r="CN52" s="290" t="s">
        <v>184</v>
      </c>
      <c r="CO52" s="290" t="s">
        <v>184</v>
      </c>
      <c r="CP52" s="202"/>
      <c r="CQ52" s="203">
        <f t="shared" si="18"/>
        <v>50</v>
      </c>
      <c r="CR52" s="204">
        <f t="shared" si="18"/>
        <v>35</v>
      </c>
      <c r="CS52" s="204">
        <f t="shared" si="18"/>
        <v>40</v>
      </c>
      <c r="CT52" s="205">
        <f t="shared" si="18"/>
        <v>140</v>
      </c>
      <c r="CU52" s="204">
        <f t="shared" si="18"/>
        <v>0</v>
      </c>
      <c r="CV52" s="204">
        <f t="shared" si="18"/>
        <v>0</v>
      </c>
      <c r="CW52" s="204">
        <f t="shared" si="18"/>
        <v>0</v>
      </c>
      <c r="CX52" s="203">
        <f t="shared" si="18"/>
        <v>0</v>
      </c>
      <c r="CY52" s="204">
        <f t="shared" si="13"/>
        <v>0</v>
      </c>
      <c r="CZ52" s="204">
        <f t="shared" si="14"/>
        <v>35</v>
      </c>
      <c r="DA52" s="204">
        <f t="shared" si="15"/>
        <v>100</v>
      </c>
      <c r="DB52" s="205">
        <f t="shared" si="16"/>
        <v>135</v>
      </c>
      <c r="DC52" s="206">
        <f t="shared" si="17"/>
        <v>400</v>
      </c>
      <c r="DD52" s="27"/>
      <c r="DE52" s="27"/>
      <c r="DF52" s="27"/>
    </row>
    <row r="53" spans="1:110" ht="23.1" customHeight="1" x14ac:dyDescent="0.25">
      <c r="A53" s="234">
        <v>49</v>
      </c>
      <c r="B53" s="207" t="s">
        <v>369</v>
      </c>
      <c r="C53" s="208">
        <v>704</v>
      </c>
      <c r="D53" s="271"/>
      <c r="E53" s="273" t="s">
        <v>539</v>
      </c>
      <c r="F53" s="274" t="s">
        <v>539</v>
      </c>
      <c r="G53" s="274" t="s">
        <v>539</v>
      </c>
      <c r="H53" s="274" t="s">
        <v>539</v>
      </c>
      <c r="I53" s="274" t="s">
        <v>539</v>
      </c>
      <c r="J53" s="274" t="s">
        <v>539</v>
      </c>
      <c r="K53" s="274" t="s">
        <v>539</v>
      </c>
      <c r="L53" s="274" t="s">
        <v>539</v>
      </c>
      <c r="M53" s="274" t="s">
        <v>539</v>
      </c>
      <c r="N53" s="274" t="s">
        <v>539</v>
      </c>
      <c r="O53" s="274" t="s">
        <v>539</v>
      </c>
      <c r="P53" s="274" t="s">
        <v>539</v>
      </c>
      <c r="Q53" s="274" t="s">
        <v>539</v>
      </c>
      <c r="R53" s="274" t="s">
        <v>539</v>
      </c>
      <c r="S53" s="274" t="s">
        <v>539</v>
      </c>
      <c r="T53" s="274" t="s">
        <v>539</v>
      </c>
      <c r="U53" s="344" t="s">
        <v>137</v>
      </c>
      <c r="V53" s="310" t="s">
        <v>137</v>
      </c>
      <c r="W53" s="310" t="s">
        <v>137</v>
      </c>
      <c r="X53" s="310" t="s">
        <v>137</v>
      </c>
      <c r="Y53" s="310" t="s">
        <v>137</v>
      </c>
      <c r="Z53" s="310" t="s">
        <v>137</v>
      </c>
      <c r="AA53" s="310" t="s">
        <v>137</v>
      </c>
      <c r="AB53" s="310" t="s">
        <v>137</v>
      </c>
      <c r="AC53" s="310" t="s">
        <v>137</v>
      </c>
      <c r="AD53" s="310" t="s">
        <v>137</v>
      </c>
      <c r="AE53" s="310" t="s">
        <v>137</v>
      </c>
      <c r="AF53" s="274" t="s">
        <v>539</v>
      </c>
      <c r="AG53" s="274" t="s">
        <v>539</v>
      </c>
      <c r="AH53" s="274" t="s">
        <v>539</v>
      </c>
      <c r="AI53" s="274" t="s">
        <v>539</v>
      </c>
      <c r="AJ53" s="274" t="s">
        <v>539</v>
      </c>
      <c r="AK53" s="274" t="s">
        <v>539</v>
      </c>
      <c r="AL53" s="274" t="s">
        <v>539</v>
      </c>
      <c r="AM53" s="274" t="s">
        <v>539</v>
      </c>
      <c r="AN53" s="274" t="s">
        <v>539</v>
      </c>
      <c r="AO53" s="274" t="s">
        <v>539</v>
      </c>
      <c r="AP53" s="274" t="s">
        <v>539</v>
      </c>
      <c r="AQ53" s="274" t="s">
        <v>539</v>
      </c>
      <c r="AR53" s="274" t="s">
        <v>539</v>
      </c>
      <c r="AS53" s="274" t="s">
        <v>539</v>
      </c>
      <c r="AT53" s="274" t="s">
        <v>539</v>
      </c>
      <c r="AU53" s="274" t="s">
        <v>539</v>
      </c>
      <c r="AV53" s="335" t="s">
        <v>539</v>
      </c>
      <c r="AW53" s="279" t="s">
        <v>537</v>
      </c>
      <c r="AX53" s="277" t="s">
        <v>537</v>
      </c>
      <c r="AY53" s="277" t="s">
        <v>537</v>
      </c>
      <c r="AZ53" s="277" t="s">
        <v>537</v>
      </c>
      <c r="BA53" s="277" t="s">
        <v>537</v>
      </c>
      <c r="BB53" s="277" t="s">
        <v>537</v>
      </c>
      <c r="BC53" s="277" t="s">
        <v>537</v>
      </c>
      <c r="BD53" s="277" t="s">
        <v>537</v>
      </c>
      <c r="BE53" s="277" t="s">
        <v>537</v>
      </c>
      <c r="BF53" s="277" t="s">
        <v>537</v>
      </c>
      <c r="BG53" s="280" t="s">
        <v>525</v>
      </c>
      <c r="BH53" s="280" t="s">
        <v>525</v>
      </c>
      <c r="BI53" s="280" t="s">
        <v>525</v>
      </c>
      <c r="BJ53" s="280" t="s">
        <v>525</v>
      </c>
      <c r="BK53" s="280" t="s">
        <v>525</v>
      </c>
      <c r="BL53" s="280" t="s">
        <v>525</v>
      </c>
      <c r="BM53" s="280" t="s">
        <v>525</v>
      </c>
      <c r="BN53" s="280" t="s">
        <v>525</v>
      </c>
      <c r="BO53" s="285" t="s">
        <v>538</v>
      </c>
      <c r="BP53" s="285" t="s">
        <v>538</v>
      </c>
      <c r="BQ53" s="285" t="s">
        <v>538</v>
      </c>
      <c r="BR53" s="285" t="s">
        <v>538</v>
      </c>
      <c r="BS53" s="285" t="s">
        <v>538</v>
      </c>
      <c r="BT53" s="285" t="s">
        <v>538</v>
      </c>
      <c r="BU53" s="286" t="s">
        <v>538</v>
      </c>
      <c r="BV53" s="287" t="s">
        <v>165</v>
      </c>
      <c r="BW53" s="288" t="s">
        <v>165</v>
      </c>
      <c r="BX53" s="288" t="s">
        <v>165</v>
      </c>
      <c r="BY53" s="288" t="s">
        <v>165</v>
      </c>
      <c r="BZ53" s="288" t="s">
        <v>165</v>
      </c>
      <c r="CA53" s="288" t="s">
        <v>165</v>
      </c>
      <c r="CB53" s="288" t="s">
        <v>165</v>
      </c>
      <c r="CC53" s="288" t="s">
        <v>165</v>
      </c>
      <c r="CD53" s="288" t="s">
        <v>165</v>
      </c>
      <c r="CE53" s="288" t="s">
        <v>165</v>
      </c>
      <c r="CF53" s="345" t="s">
        <v>541</v>
      </c>
      <c r="CG53" s="345" t="s">
        <v>541</v>
      </c>
      <c r="CH53" s="345" t="s">
        <v>541</v>
      </c>
      <c r="CI53" s="345" t="s">
        <v>541</v>
      </c>
      <c r="CJ53" s="345" t="s">
        <v>541</v>
      </c>
      <c r="CK53" s="345" t="s">
        <v>541</v>
      </c>
      <c r="CL53" s="345" t="s">
        <v>541</v>
      </c>
      <c r="CM53" s="345" t="s">
        <v>541</v>
      </c>
      <c r="CN53" s="345" t="s">
        <v>541</v>
      </c>
      <c r="CO53" s="345" t="s">
        <v>541</v>
      </c>
      <c r="CP53" s="202"/>
      <c r="CQ53" s="203">
        <f t="shared" si="18"/>
        <v>50</v>
      </c>
      <c r="CR53" s="204">
        <f t="shared" si="18"/>
        <v>35</v>
      </c>
      <c r="CS53" s="204">
        <f t="shared" si="18"/>
        <v>40</v>
      </c>
      <c r="CT53" s="205">
        <f t="shared" si="18"/>
        <v>140</v>
      </c>
      <c r="CU53" s="204">
        <f t="shared" si="18"/>
        <v>0</v>
      </c>
      <c r="CV53" s="204">
        <f t="shared" si="18"/>
        <v>50</v>
      </c>
      <c r="CW53" s="204">
        <f t="shared" si="18"/>
        <v>0</v>
      </c>
      <c r="CX53" s="203">
        <f t="shared" si="18"/>
        <v>0</v>
      </c>
      <c r="CY53" s="204">
        <f t="shared" si="13"/>
        <v>0</v>
      </c>
      <c r="CZ53" s="204">
        <f t="shared" si="14"/>
        <v>35</v>
      </c>
      <c r="DA53" s="204">
        <f t="shared" si="15"/>
        <v>50</v>
      </c>
      <c r="DB53" s="205">
        <f t="shared" si="16"/>
        <v>85</v>
      </c>
      <c r="DC53" s="206">
        <f t="shared" si="17"/>
        <v>400</v>
      </c>
      <c r="DD53" s="27"/>
      <c r="DE53" s="27"/>
      <c r="DF53" s="27"/>
    </row>
    <row r="54" spans="1:110" ht="23.1" customHeight="1" x14ac:dyDescent="0.25">
      <c r="A54" s="234">
        <v>50</v>
      </c>
      <c r="B54" s="207" t="s">
        <v>372</v>
      </c>
      <c r="C54" s="208">
        <v>230</v>
      </c>
      <c r="D54" s="271"/>
      <c r="E54" s="273" t="s">
        <v>539</v>
      </c>
      <c r="F54" s="274" t="s">
        <v>539</v>
      </c>
      <c r="G54" s="274" t="s">
        <v>539</v>
      </c>
      <c r="H54" s="274" t="s">
        <v>539</v>
      </c>
      <c r="I54" s="274" t="s">
        <v>539</v>
      </c>
      <c r="J54" s="274" t="s">
        <v>539</v>
      </c>
      <c r="K54" s="274" t="s">
        <v>539</v>
      </c>
      <c r="L54" s="274" t="s">
        <v>539</v>
      </c>
      <c r="M54" s="274" t="s">
        <v>539</v>
      </c>
      <c r="N54" s="274" t="s">
        <v>539</v>
      </c>
      <c r="O54" s="274" t="s">
        <v>539</v>
      </c>
      <c r="P54" s="274" t="s">
        <v>539</v>
      </c>
      <c r="Q54" s="274" t="s">
        <v>539</v>
      </c>
      <c r="R54" s="274" t="s">
        <v>539</v>
      </c>
      <c r="S54" s="274" t="s">
        <v>539</v>
      </c>
      <c r="T54" s="274" t="s">
        <v>539</v>
      </c>
      <c r="U54" s="344" t="s">
        <v>137</v>
      </c>
      <c r="V54" s="310" t="s">
        <v>137</v>
      </c>
      <c r="W54" s="310" t="s">
        <v>137</v>
      </c>
      <c r="X54" s="310" t="s">
        <v>137</v>
      </c>
      <c r="Y54" s="310" t="s">
        <v>137</v>
      </c>
      <c r="Z54" s="310" t="s">
        <v>137</v>
      </c>
      <c r="AA54" s="310" t="s">
        <v>137</v>
      </c>
      <c r="AB54" s="310" t="s">
        <v>137</v>
      </c>
      <c r="AC54" s="310" t="s">
        <v>137</v>
      </c>
      <c r="AD54" s="310" t="s">
        <v>137</v>
      </c>
      <c r="AE54" s="310" t="s">
        <v>137</v>
      </c>
      <c r="AF54" s="274" t="s">
        <v>539</v>
      </c>
      <c r="AG54" s="274" t="s">
        <v>539</v>
      </c>
      <c r="AH54" s="274" t="s">
        <v>539</v>
      </c>
      <c r="AI54" s="274" t="s">
        <v>539</v>
      </c>
      <c r="AJ54" s="274" t="s">
        <v>539</v>
      </c>
      <c r="AK54" s="274" t="s">
        <v>539</v>
      </c>
      <c r="AL54" s="274" t="s">
        <v>539</v>
      </c>
      <c r="AM54" s="274" t="s">
        <v>539</v>
      </c>
      <c r="AN54" s="274" t="s">
        <v>539</v>
      </c>
      <c r="AO54" s="274" t="s">
        <v>539</v>
      </c>
      <c r="AP54" s="274" t="s">
        <v>539</v>
      </c>
      <c r="AQ54" s="274" t="s">
        <v>539</v>
      </c>
      <c r="AR54" s="274" t="s">
        <v>539</v>
      </c>
      <c r="AS54" s="274" t="s">
        <v>539</v>
      </c>
      <c r="AT54" s="274" t="s">
        <v>539</v>
      </c>
      <c r="AU54" s="274" t="s">
        <v>539</v>
      </c>
      <c r="AV54" s="335" t="s">
        <v>539</v>
      </c>
      <c r="AW54" s="279" t="s">
        <v>537</v>
      </c>
      <c r="AX54" s="277" t="s">
        <v>537</v>
      </c>
      <c r="AY54" s="277" t="s">
        <v>537</v>
      </c>
      <c r="AZ54" s="277" t="s">
        <v>537</v>
      </c>
      <c r="BA54" s="277" t="s">
        <v>537</v>
      </c>
      <c r="BB54" s="277" t="s">
        <v>537</v>
      </c>
      <c r="BC54" s="277" t="s">
        <v>537</v>
      </c>
      <c r="BD54" s="277" t="s">
        <v>537</v>
      </c>
      <c r="BE54" s="277" t="s">
        <v>537</v>
      </c>
      <c r="BF54" s="277" t="s">
        <v>537</v>
      </c>
      <c r="BG54" s="280" t="s">
        <v>525</v>
      </c>
      <c r="BH54" s="280" t="s">
        <v>525</v>
      </c>
      <c r="BI54" s="280" t="s">
        <v>525</v>
      </c>
      <c r="BJ54" s="280" t="s">
        <v>525</v>
      </c>
      <c r="BK54" s="280" t="s">
        <v>525</v>
      </c>
      <c r="BL54" s="280" t="s">
        <v>525</v>
      </c>
      <c r="BM54" s="280" t="s">
        <v>525</v>
      </c>
      <c r="BN54" s="280" t="s">
        <v>525</v>
      </c>
      <c r="BO54" s="285" t="s">
        <v>538</v>
      </c>
      <c r="BP54" s="285" t="s">
        <v>538</v>
      </c>
      <c r="BQ54" s="285" t="s">
        <v>538</v>
      </c>
      <c r="BR54" s="285" t="s">
        <v>538</v>
      </c>
      <c r="BS54" s="285" t="s">
        <v>538</v>
      </c>
      <c r="BT54" s="285" t="s">
        <v>538</v>
      </c>
      <c r="BU54" s="286" t="s">
        <v>538</v>
      </c>
      <c r="BV54" s="287" t="s">
        <v>165</v>
      </c>
      <c r="BW54" s="288" t="s">
        <v>165</v>
      </c>
      <c r="BX54" s="288" t="s">
        <v>165</v>
      </c>
      <c r="BY54" s="288" t="s">
        <v>165</v>
      </c>
      <c r="BZ54" s="288" t="s">
        <v>165</v>
      </c>
      <c r="CA54" s="288" t="s">
        <v>165</v>
      </c>
      <c r="CB54" s="288" t="s">
        <v>165</v>
      </c>
      <c r="CC54" s="288" t="s">
        <v>165</v>
      </c>
      <c r="CD54" s="288" t="s">
        <v>165</v>
      </c>
      <c r="CE54" s="288" t="s">
        <v>165</v>
      </c>
      <c r="CF54" s="345" t="s">
        <v>541</v>
      </c>
      <c r="CG54" s="345" t="s">
        <v>541</v>
      </c>
      <c r="CH54" s="345" t="s">
        <v>541</v>
      </c>
      <c r="CI54" s="345" t="s">
        <v>541</v>
      </c>
      <c r="CJ54" s="345" t="s">
        <v>541</v>
      </c>
      <c r="CK54" s="345" t="s">
        <v>541</v>
      </c>
      <c r="CL54" s="345" t="s">
        <v>541</v>
      </c>
      <c r="CM54" s="345" t="s">
        <v>541</v>
      </c>
      <c r="CN54" s="345" t="s">
        <v>541</v>
      </c>
      <c r="CO54" s="345" t="s">
        <v>541</v>
      </c>
      <c r="CP54" s="202"/>
      <c r="CQ54" s="203">
        <f t="shared" si="18"/>
        <v>50</v>
      </c>
      <c r="CR54" s="204">
        <f t="shared" si="18"/>
        <v>35</v>
      </c>
      <c r="CS54" s="204">
        <f t="shared" si="18"/>
        <v>40</v>
      </c>
      <c r="CT54" s="205">
        <f t="shared" si="18"/>
        <v>140</v>
      </c>
      <c r="CU54" s="204">
        <f t="shared" si="18"/>
        <v>0</v>
      </c>
      <c r="CV54" s="204">
        <f t="shared" si="18"/>
        <v>50</v>
      </c>
      <c r="CW54" s="204">
        <f t="shared" si="18"/>
        <v>0</v>
      </c>
      <c r="CX54" s="203">
        <f t="shared" si="18"/>
        <v>0</v>
      </c>
      <c r="CY54" s="204">
        <f t="shared" si="13"/>
        <v>0</v>
      </c>
      <c r="CZ54" s="204">
        <f t="shared" si="14"/>
        <v>35</v>
      </c>
      <c r="DA54" s="204">
        <f t="shared" si="15"/>
        <v>50</v>
      </c>
      <c r="DB54" s="205">
        <f t="shared" si="16"/>
        <v>85</v>
      </c>
      <c r="DC54" s="206">
        <f t="shared" si="17"/>
        <v>400</v>
      </c>
      <c r="DD54" s="27"/>
      <c r="DE54" s="27"/>
      <c r="DF54" s="27"/>
    </row>
    <row r="55" spans="1:110" ht="23.1" customHeight="1" x14ac:dyDescent="0.25">
      <c r="A55" s="234">
        <v>51</v>
      </c>
      <c r="B55" s="207" t="s">
        <v>374</v>
      </c>
      <c r="C55" s="208">
        <v>6</v>
      </c>
      <c r="D55" s="271"/>
      <c r="E55" s="273" t="s">
        <v>539</v>
      </c>
      <c r="F55" s="274" t="s">
        <v>539</v>
      </c>
      <c r="G55" s="274" t="s">
        <v>539</v>
      </c>
      <c r="H55" s="274" t="s">
        <v>539</v>
      </c>
      <c r="I55" s="274" t="s">
        <v>539</v>
      </c>
      <c r="J55" s="274" t="s">
        <v>539</v>
      </c>
      <c r="K55" s="274" t="s">
        <v>539</v>
      </c>
      <c r="L55" s="274" t="s">
        <v>539</v>
      </c>
      <c r="M55" s="274" t="s">
        <v>539</v>
      </c>
      <c r="N55" s="274" t="s">
        <v>539</v>
      </c>
      <c r="O55" s="274" t="s">
        <v>539</v>
      </c>
      <c r="P55" s="274" t="s">
        <v>539</v>
      </c>
      <c r="Q55" s="274" t="s">
        <v>539</v>
      </c>
      <c r="R55" s="274" t="s">
        <v>539</v>
      </c>
      <c r="S55" s="274" t="s">
        <v>539</v>
      </c>
      <c r="T55" s="274" t="s">
        <v>539</v>
      </c>
      <c r="U55" s="344" t="s">
        <v>143</v>
      </c>
      <c r="V55" s="310" t="s">
        <v>143</v>
      </c>
      <c r="W55" s="310" t="s">
        <v>143</v>
      </c>
      <c r="X55" s="310" t="s">
        <v>143</v>
      </c>
      <c r="Y55" s="310" t="s">
        <v>143</v>
      </c>
      <c r="Z55" s="310" t="s">
        <v>143</v>
      </c>
      <c r="AA55" s="310" t="s">
        <v>143</v>
      </c>
      <c r="AB55" s="310" t="s">
        <v>143</v>
      </c>
      <c r="AC55" s="310" t="s">
        <v>143</v>
      </c>
      <c r="AD55" s="310" t="s">
        <v>143</v>
      </c>
      <c r="AE55" s="310" t="s">
        <v>143</v>
      </c>
      <c r="AF55" s="274" t="s">
        <v>539</v>
      </c>
      <c r="AG55" s="274" t="s">
        <v>539</v>
      </c>
      <c r="AH55" s="274" t="s">
        <v>539</v>
      </c>
      <c r="AI55" s="274" t="s">
        <v>539</v>
      </c>
      <c r="AJ55" s="274" t="s">
        <v>539</v>
      </c>
      <c r="AK55" s="274" t="s">
        <v>539</v>
      </c>
      <c r="AL55" s="274" t="s">
        <v>539</v>
      </c>
      <c r="AM55" s="274" t="s">
        <v>539</v>
      </c>
      <c r="AN55" s="274" t="s">
        <v>539</v>
      </c>
      <c r="AO55" s="274" t="s">
        <v>539</v>
      </c>
      <c r="AP55" s="274" t="s">
        <v>539</v>
      </c>
      <c r="AQ55" s="274" t="s">
        <v>539</v>
      </c>
      <c r="AR55" s="274" t="s">
        <v>539</v>
      </c>
      <c r="AS55" s="274" t="s">
        <v>539</v>
      </c>
      <c r="AT55" s="274" t="s">
        <v>539</v>
      </c>
      <c r="AU55" s="274" t="s">
        <v>539</v>
      </c>
      <c r="AV55" s="335" t="s">
        <v>539</v>
      </c>
      <c r="AW55" s="279" t="s">
        <v>537</v>
      </c>
      <c r="AX55" s="277" t="s">
        <v>537</v>
      </c>
      <c r="AY55" s="277" t="s">
        <v>537</v>
      </c>
      <c r="AZ55" s="277" t="s">
        <v>537</v>
      </c>
      <c r="BA55" s="277" t="s">
        <v>537</v>
      </c>
      <c r="BB55" s="277" t="s">
        <v>537</v>
      </c>
      <c r="BC55" s="277" t="s">
        <v>537</v>
      </c>
      <c r="BD55" s="277" t="s">
        <v>537</v>
      </c>
      <c r="BE55" s="277" t="s">
        <v>537</v>
      </c>
      <c r="BF55" s="277" t="s">
        <v>537</v>
      </c>
      <c r="BG55" s="280" t="s">
        <v>525</v>
      </c>
      <c r="BH55" s="280" t="s">
        <v>525</v>
      </c>
      <c r="BI55" s="280" t="s">
        <v>525</v>
      </c>
      <c r="BJ55" s="280" t="s">
        <v>525</v>
      </c>
      <c r="BK55" s="280" t="s">
        <v>525</v>
      </c>
      <c r="BL55" s="280" t="s">
        <v>525</v>
      </c>
      <c r="BM55" s="280" t="s">
        <v>525</v>
      </c>
      <c r="BN55" s="280" t="s">
        <v>525</v>
      </c>
      <c r="BO55" s="285" t="s">
        <v>538</v>
      </c>
      <c r="BP55" s="285" t="s">
        <v>538</v>
      </c>
      <c r="BQ55" s="285" t="s">
        <v>538</v>
      </c>
      <c r="BR55" s="285" t="s">
        <v>538</v>
      </c>
      <c r="BS55" s="285" t="s">
        <v>538</v>
      </c>
      <c r="BT55" s="285" t="s">
        <v>538</v>
      </c>
      <c r="BU55" s="286" t="s">
        <v>538</v>
      </c>
      <c r="BV55" s="287" t="s">
        <v>165</v>
      </c>
      <c r="BW55" s="288" t="s">
        <v>165</v>
      </c>
      <c r="BX55" s="288" t="s">
        <v>165</v>
      </c>
      <c r="BY55" s="288" t="s">
        <v>165</v>
      </c>
      <c r="BZ55" s="288" t="s">
        <v>165</v>
      </c>
      <c r="CA55" s="288" t="s">
        <v>165</v>
      </c>
      <c r="CB55" s="288" t="s">
        <v>165</v>
      </c>
      <c r="CC55" s="288" t="s">
        <v>165</v>
      </c>
      <c r="CD55" s="288" t="s">
        <v>165</v>
      </c>
      <c r="CE55" s="288" t="s">
        <v>165</v>
      </c>
      <c r="CF55" s="345" t="s">
        <v>541</v>
      </c>
      <c r="CG55" s="345" t="s">
        <v>541</v>
      </c>
      <c r="CH55" s="345" t="s">
        <v>541</v>
      </c>
      <c r="CI55" s="345" t="s">
        <v>541</v>
      </c>
      <c r="CJ55" s="345" t="s">
        <v>541</v>
      </c>
      <c r="CK55" s="345" t="s">
        <v>541</v>
      </c>
      <c r="CL55" s="345" t="s">
        <v>541</v>
      </c>
      <c r="CM55" s="345" t="s">
        <v>541</v>
      </c>
      <c r="CN55" s="345" t="s">
        <v>541</v>
      </c>
      <c r="CO55" s="345" t="s">
        <v>541</v>
      </c>
      <c r="CP55" s="202"/>
      <c r="CQ55" s="203">
        <f t="shared" ref="CQ55:CX64" si="19">SUMIFS($E$4:$CO$4,$E55:$CO55,CQ$4)</f>
        <v>50</v>
      </c>
      <c r="CR55" s="204">
        <f t="shared" si="19"/>
        <v>35</v>
      </c>
      <c r="CS55" s="204">
        <f t="shared" si="19"/>
        <v>40</v>
      </c>
      <c r="CT55" s="205">
        <f t="shared" si="19"/>
        <v>140</v>
      </c>
      <c r="CU55" s="204">
        <f t="shared" si="19"/>
        <v>0</v>
      </c>
      <c r="CV55" s="204">
        <f t="shared" si="19"/>
        <v>50</v>
      </c>
      <c r="CW55" s="204">
        <f t="shared" si="19"/>
        <v>0</v>
      </c>
      <c r="CX55" s="203">
        <f t="shared" si="19"/>
        <v>0</v>
      </c>
      <c r="CY55" s="204">
        <f t="shared" si="13"/>
        <v>0</v>
      </c>
      <c r="CZ55" s="204">
        <f t="shared" si="14"/>
        <v>35</v>
      </c>
      <c r="DA55" s="204">
        <f t="shared" si="15"/>
        <v>50</v>
      </c>
      <c r="DB55" s="205">
        <f t="shared" si="16"/>
        <v>85</v>
      </c>
      <c r="DC55" s="206">
        <f t="shared" si="17"/>
        <v>400</v>
      </c>
      <c r="DD55" s="27"/>
      <c r="DE55" s="27"/>
      <c r="DF55" s="27"/>
    </row>
    <row r="56" spans="1:110" ht="23.1" customHeight="1" thickBot="1" x14ac:dyDescent="0.3">
      <c r="A56" s="235">
        <v>52</v>
      </c>
      <c r="B56" s="228" t="s">
        <v>249</v>
      </c>
      <c r="C56" s="226">
        <v>369175</v>
      </c>
      <c r="D56" s="292"/>
      <c r="E56" s="357" t="s">
        <v>108</v>
      </c>
      <c r="F56" s="303" t="s">
        <v>108</v>
      </c>
      <c r="G56" s="303" t="s">
        <v>108</v>
      </c>
      <c r="H56" s="303" t="s">
        <v>108</v>
      </c>
      <c r="I56" s="303" t="s">
        <v>108</v>
      </c>
      <c r="J56" s="303" t="s">
        <v>108</v>
      </c>
      <c r="K56" s="303" t="s">
        <v>108</v>
      </c>
      <c r="L56" s="303" t="s">
        <v>108</v>
      </c>
      <c r="M56" s="348" t="s">
        <v>542</v>
      </c>
      <c r="N56" s="295" t="s">
        <v>539</v>
      </c>
      <c r="O56" s="295" t="s">
        <v>539</v>
      </c>
      <c r="P56" s="295" t="s">
        <v>539</v>
      </c>
      <c r="Q56" s="295" t="s">
        <v>539</v>
      </c>
      <c r="R56" s="295" t="s">
        <v>539</v>
      </c>
      <c r="S56" s="295" t="s">
        <v>539</v>
      </c>
      <c r="T56" s="295" t="s">
        <v>539</v>
      </c>
      <c r="U56" s="357" t="s">
        <v>125</v>
      </c>
      <c r="V56" s="303" t="s">
        <v>125</v>
      </c>
      <c r="W56" s="303" t="s">
        <v>125</v>
      </c>
      <c r="X56" s="303" t="s">
        <v>125</v>
      </c>
      <c r="Y56" s="303" t="s">
        <v>125</v>
      </c>
      <c r="Z56" s="303" t="s">
        <v>125</v>
      </c>
      <c r="AA56" s="303" t="s">
        <v>125</v>
      </c>
      <c r="AB56" s="303" t="s">
        <v>125</v>
      </c>
      <c r="AC56" s="303" t="s">
        <v>125</v>
      </c>
      <c r="AD56" s="303" t="s">
        <v>125</v>
      </c>
      <c r="AE56" s="303" t="s">
        <v>125</v>
      </c>
      <c r="AF56" s="303" t="s">
        <v>125</v>
      </c>
      <c r="AG56" s="303" t="s">
        <v>125</v>
      </c>
      <c r="AH56" s="303" t="s">
        <v>125</v>
      </c>
      <c r="AI56" s="303" t="s">
        <v>125</v>
      </c>
      <c r="AJ56" s="303" t="s">
        <v>125</v>
      </c>
      <c r="AK56" s="303" t="s">
        <v>125</v>
      </c>
      <c r="AL56" s="303" t="s">
        <v>125</v>
      </c>
      <c r="AM56" s="348" t="s">
        <v>542</v>
      </c>
      <c r="AN56" s="295" t="s">
        <v>539</v>
      </c>
      <c r="AO56" s="295" t="s">
        <v>539</v>
      </c>
      <c r="AP56" s="295" t="s">
        <v>539</v>
      </c>
      <c r="AQ56" s="295" t="s">
        <v>539</v>
      </c>
      <c r="AR56" s="295" t="s">
        <v>539</v>
      </c>
      <c r="AS56" s="295" t="s">
        <v>539</v>
      </c>
      <c r="AT56" s="295" t="s">
        <v>539</v>
      </c>
      <c r="AU56" s="295" t="s">
        <v>539</v>
      </c>
      <c r="AV56" s="336" t="s">
        <v>539</v>
      </c>
      <c r="AW56" s="299" t="s">
        <v>537</v>
      </c>
      <c r="AX56" s="297" t="s">
        <v>537</v>
      </c>
      <c r="AY56" s="297" t="s">
        <v>537</v>
      </c>
      <c r="AZ56" s="297" t="s">
        <v>537</v>
      </c>
      <c r="BA56" s="297" t="s">
        <v>537</v>
      </c>
      <c r="BB56" s="297" t="s">
        <v>537</v>
      </c>
      <c r="BC56" s="297" t="s">
        <v>537</v>
      </c>
      <c r="BD56" s="297" t="s">
        <v>537</v>
      </c>
      <c r="BE56" s="297" t="s">
        <v>537</v>
      </c>
      <c r="BF56" s="297" t="s">
        <v>537</v>
      </c>
      <c r="BG56" s="300" t="s">
        <v>525</v>
      </c>
      <c r="BH56" s="300" t="s">
        <v>525</v>
      </c>
      <c r="BI56" s="300" t="s">
        <v>525</v>
      </c>
      <c r="BJ56" s="300" t="s">
        <v>525</v>
      </c>
      <c r="BK56" s="300" t="s">
        <v>525</v>
      </c>
      <c r="BL56" s="300" t="s">
        <v>525</v>
      </c>
      <c r="BM56" s="300" t="s">
        <v>525</v>
      </c>
      <c r="BN56" s="300" t="s">
        <v>525</v>
      </c>
      <c r="BO56" s="296" t="s">
        <v>538</v>
      </c>
      <c r="BP56" s="296" t="s">
        <v>538</v>
      </c>
      <c r="BQ56" s="296" t="s">
        <v>538</v>
      </c>
      <c r="BR56" s="296" t="s">
        <v>538</v>
      </c>
      <c r="BS56" s="296" t="s">
        <v>538</v>
      </c>
      <c r="BT56" s="296" t="s">
        <v>538</v>
      </c>
      <c r="BU56" s="301" t="s">
        <v>538</v>
      </c>
      <c r="BV56" s="302" t="s">
        <v>165</v>
      </c>
      <c r="BW56" s="303" t="s">
        <v>165</v>
      </c>
      <c r="BX56" s="303" t="s">
        <v>165</v>
      </c>
      <c r="BY56" s="303" t="s">
        <v>165</v>
      </c>
      <c r="BZ56" s="303" t="s">
        <v>165</v>
      </c>
      <c r="CA56" s="303" t="s">
        <v>165</v>
      </c>
      <c r="CB56" s="303" t="s">
        <v>165</v>
      </c>
      <c r="CC56" s="303" t="s">
        <v>165</v>
      </c>
      <c r="CD56" s="303" t="s">
        <v>165</v>
      </c>
      <c r="CE56" s="303" t="s">
        <v>165</v>
      </c>
      <c r="CF56" s="349" t="s">
        <v>541</v>
      </c>
      <c r="CG56" s="349" t="s">
        <v>541</v>
      </c>
      <c r="CH56" s="349" t="s">
        <v>541</v>
      </c>
      <c r="CI56" s="349" t="s">
        <v>541</v>
      </c>
      <c r="CJ56" s="349" t="s">
        <v>541</v>
      </c>
      <c r="CK56" s="349" t="s">
        <v>541</v>
      </c>
      <c r="CL56" s="349" t="s">
        <v>541</v>
      </c>
      <c r="CM56" s="349" t="s">
        <v>541</v>
      </c>
      <c r="CN56" s="349" t="s">
        <v>541</v>
      </c>
      <c r="CO56" s="349" t="s">
        <v>541</v>
      </c>
      <c r="CP56" s="209"/>
      <c r="CQ56" s="210">
        <f t="shared" si="19"/>
        <v>50</v>
      </c>
      <c r="CR56" s="211">
        <f t="shared" si="19"/>
        <v>35</v>
      </c>
      <c r="CS56" s="211">
        <f t="shared" si="19"/>
        <v>40</v>
      </c>
      <c r="CT56" s="212">
        <f t="shared" si="19"/>
        <v>65</v>
      </c>
      <c r="CU56" s="211">
        <f t="shared" si="19"/>
        <v>0</v>
      </c>
      <c r="CV56" s="211">
        <f t="shared" si="19"/>
        <v>50</v>
      </c>
      <c r="CW56" s="211">
        <f t="shared" si="19"/>
        <v>0</v>
      </c>
      <c r="CX56" s="210">
        <f t="shared" si="19"/>
        <v>5</v>
      </c>
      <c r="CY56" s="211">
        <f t="shared" si="13"/>
        <v>40</v>
      </c>
      <c r="CZ56" s="211">
        <f t="shared" si="14"/>
        <v>65</v>
      </c>
      <c r="DA56" s="211">
        <f t="shared" si="15"/>
        <v>50</v>
      </c>
      <c r="DB56" s="212">
        <f t="shared" si="16"/>
        <v>155</v>
      </c>
      <c r="DC56" s="213">
        <f t="shared" si="17"/>
        <v>400</v>
      </c>
      <c r="DD56" s="27"/>
      <c r="DE56" s="27"/>
      <c r="DF56" s="27"/>
    </row>
    <row r="57" spans="1:110" ht="23.1" customHeight="1" x14ac:dyDescent="0.25">
      <c r="A57" s="233">
        <v>53</v>
      </c>
      <c r="B57" s="227" t="s">
        <v>253</v>
      </c>
      <c r="C57" s="225">
        <v>90436</v>
      </c>
      <c r="D57" s="257"/>
      <c r="E57" s="366" t="s">
        <v>111</v>
      </c>
      <c r="F57" s="367" t="s">
        <v>111</v>
      </c>
      <c r="G57" s="367" t="s">
        <v>111</v>
      </c>
      <c r="H57" s="367" t="s">
        <v>111</v>
      </c>
      <c r="I57" s="367" t="s">
        <v>111</v>
      </c>
      <c r="J57" s="367" t="s">
        <v>111</v>
      </c>
      <c r="K57" s="367" t="s">
        <v>111</v>
      </c>
      <c r="L57" s="367" t="s">
        <v>111</v>
      </c>
      <c r="M57" s="368" t="s">
        <v>542</v>
      </c>
      <c r="N57" s="262" t="s">
        <v>538</v>
      </c>
      <c r="O57" s="262" t="s">
        <v>538</v>
      </c>
      <c r="P57" s="262" t="s">
        <v>538</v>
      </c>
      <c r="Q57" s="262" t="s">
        <v>538</v>
      </c>
      <c r="R57" s="262" t="s">
        <v>538</v>
      </c>
      <c r="S57" s="262" t="s">
        <v>538</v>
      </c>
      <c r="T57" s="262" t="s">
        <v>538</v>
      </c>
      <c r="U57" s="366" t="s">
        <v>131</v>
      </c>
      <c r="V57" s="367" t="s">
        <v>131</v>
      </c>
      <c r="W57" s="367" t="s">
        <v>131</v>
      </c>
      <c r="X57" s="367" t="s">
        <v>131</v>
      </c>
      <c r="Y57" s="367" t="s">
        <v>131</v>
      </c>
      <c r="Z57" s="367" t="s">
        <v>131</v>
      </c>
      <c r="AA57" s="367" t="s">
        <v>131</v>
      </c>
      <c r="AB57" s="367" t="s">
        <v>131</v>
      </c>
      <c r="AC57" s="367" t="s">
        <v>131</v>
      </c>
      <c r="AD57" s="367" t="s">
        <v>131</v>
      </c>
      <c r="AE57" s="367" t="s">
        <v>131</v>
      </c>
      <c r="AF57" s="367" t="s">
        <v>131</v>
      </c>
      <c r="AG57" s="367" t="s">
        <v>131</v>
      </c>
      <c r="AH57" s="367" t="s">
        <v>131</v>
      </c>
      <c r="AI57" s="367" t="s">
        <v>131</v>
      </c>
      <c r="AJ57" s="367" t="s">
        <v>131</v>
      </c>
      <c r="AK57" s="367" t="s">
        <v>131</v>
      </c>
      <c r="AL57" s="367" t="s">
        <v>131</v>
      </c>
      <c r="AM57" s="368" t="s">
        <v>542</v>
      </c>
      <c r="AN57" s="262" t="s">
        <v>538</v>
      </c>
      <c r="AO57" s="262" t="s">
        <v>538</v>
      </c>
      <c r="AP57" s="262" t="s">
        <v>538</v>
      </c>
      <c r="AQ57" s="262" t="s">
        <v>538</v>
      </c>
      <c r="AR57" s="262" t="s">
        <v>538</v>
      </c>
      <c r="AS57" s="262" t="s">
        <v>538</v>
      </c>
      <c r="AT57" s="262" t="s">
        <v>538</v>
      </c>
      <c r="AU57" s="262" t="s">
        <v>538</v>
      </c>
      <c r="AV57" s="333" t="s">
        <v>538</v>
      </c>
      <c r="AW57" s="265" t="s">
        <v>537</v>
      </c>
      <c r="AX57" s="263" t="s">
        <v>537</v>
      </c>
      <c r="AY57" s="263" t="s">
        <v>537</v>
      </c>
      <c r="AZ57" s="263" t="s">
        <v>537</v>
      </c>
      <c r="BA57" s="263" t="s">
        <v>537</v>
      </c>
      <c r="BB57" s="263" t="s">
        <v>537</v>
      </c>
      <c r="BC57" s="263" t="s">
        <v>537</v>
      </c>
      <c r="BD57" s="263" t="s">
        <v>537</v>
      </c>
      <c r="BE57" s="263" t="s">
        <v>537</v>
      </c>
      <c r="BF57" s="263" t="s">
        <v>537</v>
      </c>
      <c r="BG57" s="263" t="s">
        <v>537</v>
      </c>
      <c r="BH57" s="263" t="s">
        <v>537</v>
      </c>
      <c r="BI57" s="263" t="s">
        <v>537</v>
      </c>
      <c r="BJ57" s="263" t="s">
        <v>537</v>
      </c>
      <c r="BK57" s="263" t="s">
        <v>537</v>
      </c>
      <c r="BL57" s="263" t="s">
        <v>537</v>
      </c>
      <c r="BM57" s="266" t="s">
        <v>525</v>
      </c>
      <c r="BN57" s="266" t="s">
        <v>525</v>
      </c>
      <c r="BO57" s="266" t="s">
        <v>525</v>
      </c>
      <c r="BP57" s="266" t="s">
        <v>525</v>
      </c>
      <c r="BQ57" s="266" t="s">
        <v>525</v>
      </c>
      <c r="BR57" s="266" t="s">
        <v>525</v>
      </c>
      <c r="BS57" s="266" t="s">
        <v>525</v>
      </c>
      <c r="BT57" s="266" t="s">
        <v>525</v>
      </c>
      <c r="BU57" s="267" t="s">
        <v>525</v>
      </c>
      <c r="BV57" s="354" t="s">
        <v>174</v>
      </c>
      <c r="BW57" s="367" t="s">
        <v>174</v>
      </c>
      <c r="BX57" s="367" t="s">
        <v>174</v>
      </c>
      <c r="BY57" s="367" t="s">
        <v>174</v>
      </c>
      <c r="BZ57" s="367" t="s">
        <v>174</v>
      </c>
      <c r="CA57" s="367" t="s">
        <v>174</v>
      </c>
      <c r="CB57" s="367" t="s">
        <v>174</v>
      </c>
      <c r="CC57" s="367" t="s">
        <v>174</v>
      </c>
      <c r="CD57" s="367" t="s">
        <v>174</v>
      </c>
      <c r="CE57" s="367" t="s">
        <v>174</v>
      </c>
      <c r="CF57" s="369" t="s">
        <v>541</v>
      </c>
      <c r="CG57" s="369" t="s">
        <v>541</v>
      </c>
      <c r="CH57" s="369" t="s">
        <v>541</v>
      </c>
      <c r="CI57" s="369" t="s">
        <v>541</v>
      </c>
      <c r="CJ57" s="369" t="s">
        <v>541</v>
      </c>
      <c r="CK57" s="369" t="s">
        <v>541</v>
      </c>
      <c r="CL57" s="369" t="s">
        <v>541</v>
      </c>
      <c r="CM57" s="369" t="s">
        <v>541</v>
      </c>
      <c r="CN57" s="369" t="s">
        <v>541</v>
      </c>
      <c r="CO57" s="369" t="s">
        <v>541</v>
      </c>
      <c r="CP57" s="197"/>
      <c r="CQ57" s="198">
        <f t="shared" si="19"/>
        <v>80</v>
      </c>
      <c r="CR57" s="199">
        <f t="shared" si="19"/>
        <v>65</v>
      </c>
      <c r="CS57" s="199">
        <f t="shared" si="19"/>
        <v>45</v>
      </c>
      <c r="CT57" s="200">
        <f t="shared" si="19"/>
        <v>0</v>
      </c>
      <c r="CU57" s="199">
        <f t="shared" si="19"/>
        <v>0</v>
      </c>
      <c r="CV57" s="199">
        <f t="shared" si="19"/>
        <v>50</v>
      </c>
      <c r="CW57" s="199">
        <f t="shared" si="19"/>
        <v>0</v>
      </c>
      <c r="CX57" s="198">
        <f t="shared" si="19"/>
        <v>5</v>
      </c>
      <c r="CY57" s="199">
        <f t="shared" si="13"/>
        <v>40</v>
      </c>
      <c r="CZ57" s="199">
        <f t="shared" si="14"/>
        <v>65</v>
      </c>
      <c r="DA57" s="199">
        <f t="shared" si="15"/>
        <v>50</v>
      </c>
      <c r="DB57" s="200">
        <f t="shared" si="16"/>
        <v>155</v>
      </c>
      <c r="DC57" s="201">
        <f t="shared" si="17"/>
        <v>400</v>
      </c>
      <c r="DD57" s="27"/>
      <c r="DE57" s="27"/>
      <c r="DF57" s="27"/>
    </row>
    <row r="58" spans="1:110" ht="23.1" customHeight="1" x14ac:dyDescent="0.25">
      <c r="A58" s="234">
        <v>54</v>
      </c>
      <c r="B58" s="207" t="s">
        <v>379</v>
      </c>
      <c r="C58" s="208">
        <v>229260</v>
      </c>
      <c r="D58" s="271"/>
      <c r="E58" s="273" t="s">
        <v>539</v>
      </c>
      <c r="F58" s="274" t="s">
        <v>539</v>
      </c>
      <c r="G58" s="274" t="s">
        <v>539</v>
      </c>
      <c r="H58" s="274" t="s">
        <v>539</v>
      </c>
      <c r="I58" s="274" t="s">
        <v>539</v>
      </c>
      <c r="J58" s="274" t="s">
        <v>539</v>
      </c>
      <c r="K58" s="274" t="s">
        <v>539</v>
      </c>
      <c r="L58" s="274" t="s">
        <v>539</v>
      </c>
      <c r="M58" s="274" t="s">
        <v>539</v>
      </c>
      <c r="N58" s="274" t="s">
        <v>539</v>
      </c>
      <c r="O58" s="274" t="s">
        <v>539</v>
      </c>
      <c r="P58" s="274" t="s">
        <v>539</v>
      </c>
      <c r="Q58" s="274" t="s">
        <v>539</v>
      </c>
      <c r="R58" s="274" t="s">
        <v>539</v>
      </c>
      <c r="S58" s="274" t="s">
        <v>539</v>
      </c>
      <c r="T58" s="274" t="s">
        <v>539</v>
      </c>
      <c r="U58" s="370" t="s">
        <v>146</v>
      </c>
      <c r="V58" s="310" t="s">
        <v>146</v>
      </c>
      <c r="W58" s="310" t="s">
        <v>146</v>
      </c>
      <c r="X58" s="310" t="s">
        <v>146</v>
      </c>
      <c r="Y58" s="310" t="s">
        <v>146</v>
      </c>
      <c r="Z58" s="310" t="s">
        <v>146</v>
      </c>
      <c r="AA58" s="310" t="s">
        <v>146</v>
      </c>
      <c r="AB58" s="310" t="s">
        <v>146</v>
      </c>
      <c r="AC58" s="310" t="s">
        <v>146</v>
      </c>
      <c r="AD58" s="310" t="s">
        <v>146</v>
      </c>
      <c r="AE58" s="310" t="s">
        <v>146</v>
      </c>
      <c r="AF58" s="276" t="s">
        <v>538</v>
      </c>
      <c r="AG58" s="276" t="s">
        <v>538</v>
      </c>
      <c r="AH58" s="276" t="s">
        <v>538</v>
      </c>
      <c r="AI58" s="276" t="s">
        <v>538</v>
      </c>
      <c r="AJ58" s="276" t="s">
        <v>538</v>
      </c>
      <c r="AK58" s="276" t="s">
        <v>538</v>
      </c>
      <c r="AL58" s="276" t="s">
        <v>538</v>
      </c>
      <c r="AM58" s="276" t="s">
        <v>538</v>
      </c>
      <c r="AN58" s="276" t="s">
        <v>538</v>
      </c>
      <c r="AO58" s="276" t="s">
        <v>538</v>
      </c>
      <c r="AP58" s="276" t="s">
        <v>538</v>
      </c>
      <c r="AQ58" s="276" t="s">
        <v>538</v>
      </c>
      <c r="AR58" s="276" t="s">
        <v>538</v>
      </c>
      <c r="AS58" s="276" t="s">
        <v>538</v>
      </c>
      <c r="AT58" s="276" t="s">
        <v>538</v>
      </c>
      <c r="AU58" s="276" t="s">
        <v>538</v>
      </c>
      <c r="AV58" s="334" t="s">
        <v>538</v>
      </c>
      <c r="AW58" s="279" t="s">
        <v>537</v>
      </c>
      <c r="AX58" s="277" t="s">
        <v>537</v>
      </c>
      <c r="AY58" s="277" t="s">
        <v>537</v>
      </c>
      <c r="AZ58" s="277" t="s">
        <v>537</v>
      </c>
      <c r="BA58" s="277" t="s">
        <v>537</v>
      </c>
      <c r="BB58" s="277" t="s">
        <v>537</v>
      </c>
      <c r="BC58" s="277" t="s">
        <v>537</v>
      </c>
      <c r="BD58" s="277" t="s">
        <v>537</v>
      </c>
      <c r="BE58" s="277" t="s">
        <v>537</v>
      </c>
      <c r="BF58" s="277" t="s">
        <v>537</v>
      </c>
      <c r="BG58" s="277" t="s">
        <v>537</v>
      </c>
      <c r="BH58" s="277" t="s">
        <v>537</v>
      </c>
      <c r="BI58" s="277" t="s">
        <v>537</v>
      </c>
      <c r="BJ58" s="277" t="s">
        <v>537</v>
      </c>
      <c r="BK58" s="277" t="s">
        <v>537</v>
      </c>
      <c r="BL58" s="277" t="s">
        <v>537</v>
      </c>
      <c r="BM58" s="280" t="s">
        <v>525</v>
      </c>
      <c r="BN58" s="280" t="s">
        <v>525</v>
      </c>
      <c r="BO58" s="280" t="s">
        <v>525</v>
      </c>
      <c r="BP58" s="280" t="s">
        <v>525</v>
      </c>
      <c r="BQ58" s="280" t="s">
        <v>525</v>
      </c>
      <c r="BR58" s="280" t="s">
        <v>525</v>
      </c>
      <c r="BS58" s="280" t="s">
        <v>525</v>
      </c>
      <c r="BT58" s="280" t="s">
        <v>525</v>
      </c>
      <c r="BU58" s="281" t="s">
        <v>525</v>
      </c>
      <c r="BV58" s="309" t="s">
        <v>174</v>
      </c>
      <c r="BW58" s="288" t="s">
        <v>174</v>
      </c>
      <c r="BX58" s="288" t="s">
        <v>174</v>
      </c>
      <c r="BY58" s="288" t="s">
        <v>174</v>
      </c>
      <c r="BZ58" s="288" t="s">
        <v>174</v>
      </c>
      <c r="CA58" s="288" t="s">
        <v>174</v>
      </c>
      <c r="CB58" s="288" t="s">
        <v>174</v>
      </c>
      <c r="CC58" s="288" t="s">
        <v>174</v>
      </c>
      <c r="CD58" s="288" t="s">
        <v>174</v>
      </c>
      <c r="CE58" s="288" t="s">
        <v>174</v>
      </c>
      <c r="CF58" s="310" t="s">
        <v>190</v>
      </c>
      <c r="CG58" s="310" t="s">
        <v>190</v>
      </c>
      <c r="CH58" s="310" t="s">
        <v>190</v>
      </c>
      <c r="CI58" s="310" t="s">
        <v>190</v>
      </c>
      <c r="CJ58" s="310" t="s">
        <v>190</v>
      </c>
      <c r="CK58" s="310" t="s">
        <v>190</v>
      </c>
      <c r="CL58" s="310" t="s">
        <v>190</v>
      </c>
      <c r="CM58" s="310" t="s">
        <v>190</v>
      </c>
      <c r="CN58" s="310" t="s">
        <v>190</v>
      </c>
      <c r="CO58" s="310" t="s">
        <v>190</v>
      </c>
      <c r="CP58" s="202"/>
      <c r="CQ58" s="203">
        <f t="shared" si="19"/>
        <v>80</v>
      </c>
      <c r="CR58" s="204">
        <f t="shared" si="19"/>
        <v>65</v>
      </c>
      <c r="CS58" s="204">
        <f t="shared" si="19"/>
        <v>45</v>
      </c>
      <c r="CT58" s="205">
        <f t="shared" si="19"/>
        <v>75</v>
      </c>
      <c r="CU58" s="204">
        <f t="shared" si="19"/>
        <v>0</v>
      </c>
      <c r="CV58" s="204">
        <f t="shared" si="19"/>
        <v>0</v>
      </c>
      <c r="CW58" s="204">
        <f t="shared" si="19"/>
        <v>0</v>
      </c>
      <c r="CX58" s="203">
        <f t="shared" si="19"/>
        <v>0</v>
      </c>
      <c r="CY58" s="204">
        <f t="shared" si="13"/>
        <v>0</v>
      </c>
      <c r="CZ58" s="204">
        <f t="shared" si="14"/>
        <v>35</v>
      </c>
      <c r="DA58" s="204">
        <f t="shared" si="15"/>
        <v>100</v>
      </c>
      <c r="DB58" s="205">
        <f t="shared" si="16"/>
        <v>135</v>
      </c>
      <c r="DC58" s="206">
        <f t="shared" si="17"/>
        <v>400</v>
      </c>
      <c r="DD58" s="27"/>
      <c r="DE58" s="27"/>
      <c r="DF58" s="27"/>
    </row>
    <row r="59" spans="1:110" ht="23.1" customHeight="1" thickBot="1" x14ac:dyDescent="0.3">
      <c r="A59" s="235">
        <v>55</v>
      </c>
      <c r="B59" s="228" t="s">
        <v>226</v>
      </c>
      <c r="C59" s="226">
        <v>12215</v>
      </c>
      <c r="D59" s="292"/>
      <c r="E59" s="294" t="s">
        <v>539</v>
      </c>
      <c r="F59" s="295" t="s">
        <v>539</v>
      </c>
      <c r="G59" s="295" t="s">
        <v>539</v>
      </c>
      <c r="H59" s="295" t="s">
        <v>539</v>
      </c>
      <c r="I59" s="295" t="s">
        <v>539</v>
      </c>
      <c r="J59" s="295" t="s">
        <v>539</v>
      </c>
      <c r="K59" s="295" t="s">
        <v>539</v>
      </c>
      <c r="L59" s="295" t="s">
        <v>539</v>
      </c>
      <c r="M59" s="295" t="s">
        <v>539</v>
      </c>
      <c r="N59" s="295" t="s">
        <v>539</v>
      </c>
      <c r="O59" s="295" t="s">
        <v>539</v>
      </c>
      <c r="P59" s="295" t="s">
        <v>539</v>
      </c>
      <c r="Q59" s="295" t="s">
        <v>539</v>
      </c>
      <c r="R59" s="295" t="s">
        <v>539</v>
      </c>
      <c r="S59" s="295" t="s">
        <v>539</v>
      </c>
      <c r="T59" s="295" t="s">
        <v>539</v>
      </c>
      <c r="U59" s="371" t="s">
        <v>146</v>
      </c>
      <c r="V59" s="304" t="s">
        <v>146</v>
      </c>
      <c r="W59" s="304" t="s">
        <v>146</v>
      </c>
      <c r="X59" s="304" t="s">
        <v>146</v>
      </c>
      <c r="Y59" s="304" t="s">
        <v>146</v>
      </c>
      <c r="Z59" s="304" t="s">
        <v>146</v>
      </c>
      <c r="AA59" s="304" t="s">
        <v>146</v>
      </c>
      <c r="AB59" s="304" t="s">
        <v>146</v>
      </c>
      <c r="AC59" s="304" t="s">
        <v>146</v>
      </c>
      <c r="AD59" s="304" t="s">
        <v>146</v>
      </c>
      <c r="AE59" s="304" t="s">
        <v>146</v>
      </c>
      <c r="AF59" s="372" t="s">
        <v>149</v>
      </c>
      <c r="AG59" s="304" t="s">
        <v>149</v>
      </c>
      <c r="AH59" s="304" t="s">
        <v>149</v>
      </c>
      <c r="AI59" s="304" t="s">
        <v>149</v>
      </c>
      <c r="AJ59" s="304" t="s">
        <v>149</v>
      </c>
      <c r="AK59" s="304" t="s">
        <v>149</v>
      </c>
      <c r="AL59" s="304" t="s">
        <v>149</v>
      </c>
      <c r="AM59" s="304" t="s">
        <v>149</v>
      </c>
      <c r="AN59" s="304" t="s">
        <v>149</v>
      </c>
      <c r="AO59" s="304" t="s">
        <v>149</v>
      </c>
      <c r="AP59" s="304" t="s">
        <v>149</v>
      </c>
      <c r="AQ59" s="304" t="s">
        <v>149</v>
      </c>
      <c r="AR59" s="304" t="s">
        <v>149</v>
      </c>
      <c r="AS59" s="304" t="s">
        <v>149</v>
      </c>
      <c r="AT59" s="304" t="s">
        <v>149</v>
      </c>
      <c r="AU59" s="304" t="s">
        <v>149</v>
      </c>
      <c r="AV59" s="305" t="s">
        <v>149</v>
      </c>
      <c r="AW59" s="299" t="s">
        <v>537</v>
      </c>
      <c r="AX59" s="297" t="s">
        <v>537</v>
      </c>
      <c r="AY59" s="297" t="s">
        <v>537</v>
      </c>
      <c r="AZ59" s="297" t="s">
        <v>537</v>
      </c>
      <c r="BA59" s="297" t="s">
        <v>537</v>
      </c>
      <c r="BB59" s="297" t="s">
        <v>537</v>
      </c>
      <c r="BC59" s="297" t="s">
        <v>537</v>
      </c>
      <c r="BD59" s="297" t="s">
        <v>537</v>
      </c>
      <c r="BE59" s="297" t="s">
        <v>537</v>
      </c>
      <c r="BF59" s="297" t="s">
        <v>537</v>
      </c>
      <c r="BG59" s="297" t="s">
        <v>537</v>
      </c>
      <c r="BH59" s="297" t="s">
        <v>537</v>
      </c>
      <c r="BI59" s="297" t="s">
        <v>537</v>
      </c>
      <c r="BJ59" s="297" t="s">
        <v>537</v>
      </c>
      <c r="BK59" s="297" t="s">
        <v>537</v>
      </c>
      <c r="BL59" s="297" t="s">
        <v>537</v>
      </c>
      <c r="BM59" s="300" t="s">
        <v>525</v>
      </c>
      <c r="BN59" s="300" t="s">
        <v>525</v>
      </c>
      <c r="BO59" s="300" t="s">
        <v>525</v>
      </c>
      <c r="BP59" s="300" t="s">
        <v>525</v>
      </c>
      <c r="BQ59" s="300" t="s">
        <v>525</v>
      </c>
      <c r="BR59" s="300" t="s">
        <v>525</v>
      </c>
      <c r="BS59" s="300" t="s">
        <v>525</v>
      </c>
      <c r="BT59" s="300" t="s">
        <v>525</v>
      </c>
      <c r="BU59" s="329" t="s">
        <v>525</v>
      </c>
      <c r="BV59" s="302" t="s">
        <v>174</v>
      </c>
      <c r="BW59" s="337" t="s">
        <v>174</v>
      </c>
      <c r="BX59" s="337" t="s">
        <v>174</v>
      </c>
      <c r="BY59" s="337" t="s">
        <v>174</v>
      </c>
      <c r="BZ59" s="337" t="s">
        <v>174</v>
      </c>
      <c r="CA59" s="337" t="s">
        <v>174</v>
      </c>
      <c r="CB59" s="337" t="s">
        <v>174</v>
      </c>
      <c r="CC59" s="337" t="s">
        <v>174</v>
      </c>
      <c r="CD59" s="337" t="s">
        <v>174</v>
      </c>
      <c r="CE59" s="337" t="s">
        <v>174</v>
      </c>
      <c r="CF59" s="338" t="s">
        <v>190</v>
      </c>
      <c r="CG59" s="338" t="s">
        <v>190</v>
      </c>
      <c r="CH59" s="338" t="s">
        <v>190</v>
      </c>
      <c r="CI59" s="338" t="s">
        <v>190</v>
      </c>
      <c r="CJ59" s="338" t="s">
        <v>190</v>
      </c>
      <c r="CK59" s="338" t="s">
        <v>190</v>
      </c>
      <c r="CL59" s="338" t="s">
        <v>190</v>
      </c>
      <c r="CM59" s="338" t="s">
        <v>190</v>
      </c>
      <c r="CN59" s="338" t="s">
        <v>190</v>
      </c>
      <c r="CO59" s="338" t="s">
        <v>190</v>
      </c>
      <c r="CP59" s="209"/>
      <c r="CQ59" s="210">
        <f t="shared" si="19"/>
        <v>80</v>
      </c>
      <c r="CR59" s="211">
        <f t="shared" si="19"/>
        <v>0</v>
      </c>
      <c r="CS59" s="211">
        <f t="shared" si="19"/>
        <v>45</v>
      </c>
      <c r="CT59" s="212">
        <f t="shared" si="19"/>
        <v>75</v>
      </c>
      <c r="CU59" s="211">
        <f t="shared" si="19"/>
        <v>0</v>
      </c>
      <c r="CV59" s="211">
        <f t="shared" si="19"/>
        <v>0</v>
      </c>
      <c r="CW59" s="211">
        <f t="shared" si="19"/>
        <v>0</v>
      </c>
      <c r="CX59" s="210">
        <f t="shared" si="19"/>
        <v>0</v>
      </c>
      <c r="CY59" s="211">
        <f t="shared" si="13"/>
        <v>0</v>
      </c>
      <c r="CZ59" s="211">
        <f t="shared" si="14"/>
        <v>100</v>
      </c>
      <c r="DA59" s="211">
        <f t="shared" si="15"/>
        <v>100</v>
      </c>
      <c r="DB59" s="212">
        <f t="shared" si="16"/>
        <v>200</v>
      </c>
      <c r="DC59" s="213">
        <f t="shared" si="17"/>
        <v>400</v>
      </c>
      <c r="DD59" s="27"/>
      <c r="DE59" s="27"/>
      <c r="DF59" s="27"/>
    </row>
    <row r="60" spans="1:110" ht="23.1" customHeight="1" x14ac:dyDescent="0.25">
      <c r="A60" s="233">
        <v>56</v>
      </c>
      <c r="B60" s="227" t="s">
        <v>383</v>
      </c>
      <c r="C60" s="225">
        <v>1402</v>
      </c>
      <c r="D60" s="257"/>
      <c r="E60" s="340" t="s">
        <v>539</v>
      </c>
      <c r="F60" s="341" t="s">
        <v>539</v>
      </c>
      <c r="G60" s="341" t="s">
        <v>539</v>
      </c>
      <c r="H60" s="341" t="s">
        <v>539</v>
      </c>
      <c r="I60" s="341" t="s">
        <v>539</v>
      </c>
      <c r="J60" s="341" t="s">
        <v>539</v>
      </c>
      <c r="K60" s="341" t="s">
        <v>539</v>
      </c>
      <c r="L60" s="341" t="s">
        <v>539</v>
      </c>
      <c r="M60" s="341" t="s">
        <v>539</v>
      </c>
      <c r="N60" s="341" t="s">
        <v>539</v>
      </c>
      <c r="O60" s="341" t="s">
        <v>539</v>
      </c>
      <c r="P60" s="341" t="s">
        <v>539</v>
      </c>
      <c r="Q60" s="341" t="s">
        <v>539</v>
      </c>
      <c r="R60" s="341" t="s">
        <v>539</v>
      </c>
      <c r="S60" s="341" t="s">
        <v>539</v>
      </c>
      <c r="T60" s="341" t="s">
        <v>539</v>
      </c>
      <c r="U60" s="342" t="s">
        <v>140</v>
      </c>
      <c r="V60" s="343" t="s">
        <v>140</v>
      </c>
      <c r="W60" s="343" t="s">
        <v>140</v>
      </c>
      <c r="X60" s="343" t="s">
        <v>140</v>
      </c>
      <c r="Y60" s="343" t="s">
        <v>140</v>
      </c>
      <c r="Z60" s="343" t="s">
        <v>140</v>
      </c>
      <c r="AA60" s="343" t="s">
        <v>140</v>
      </c>
      <c r="AB60" s="343" t="s">
        <v>140</v>
      </c>
      <c r="AC60" s="343" t="s">
        <v>140</v>
      </c>
      <c r="AD60" s="343" t="s">
        <v>140</v>
      </c>
      <c r="AE60" s="343" t="s">
        <v>140</v>
      </c>
      <c r="AF60" s="341" t="s">
        <v>539</v>
      </c>
      <c r="AG60" s="341" t="s">
        <v>539</v>
      </c>
      <c r="AH60" s="341" t="s">
        <v>539</v>
      </c>
      <c r="AI60" s="341" t="s">
        <v>539</v>
      </c>
      <c r="AJ60" s="341" t="s">
        <v>539</v>
      </c>
      <c r="AK60" s="341" t="s">
        <v>539</v>
      </c>
      <c r="AL60" s="341" t="s">
        <v>539</v>
      </c>
      <c r="AM60" s="341" t="s">
        <v>539</v>
      </c>
      <c r="AN60" s="341" t="s">
        <v>539</v>
      </c>
      <c r="AO60" s="341" t="s">
        <v>539</v>
      </c>
      <c r="AP60" s="341" t="s">
        <v>539</v>
      </c>
      <c r="AQ60" s="341" t="s">
        <v>539</v>
      </c>
      <c r="AR60" s="341" t="s">
        <v>539</v>
      </c>
      <c r="AS60" s="341" t="s">
        <v>539</v>
      </c>
      <c r="AT60" s="341" t="s">
        <v>539</v>
      </c>
      <c r="AU60" s="341" t="s">
        <v>539</v>
      </c>
      <c r="AV60" s="351" t="s">
        <v>539</v>
      </c>
      <c r="AW60" s="265" t="s">
        <v>537</v>
      </c>
      <c r="AX60" s="263" t="s">
        <v>537</v>
      </c>
      <c r="AY60" s="263" t="s">
        <v>537</v>
      </c>
      <c r="AZ60" s="263" t="s">
        <v>537</v>
      </c>
      <c r="BA60" s="263" t="s">
        <v>537</v>
      </c>
      <c r="BB60" s="263" t="s">
        <v>537</v>
      </c>
      <c r="BC60" s="263" t="s">
        <v>537</v>
      </c>
      <c r="BD60" s="263" t="s">
        <v>537</v>
      </c>
      <c r="BE60" s="263" t="s">
        <v>537</v>
      </c>
      <c r="BF60" s="263" t="s">
        <v>537</v>
      </c>
      <c r="BG60" s="266" t="s">
        <v>525</v>
      </c>
      <c r="BH60" s="266" t="s">
        <v>525</v>
      </c>
      <c r="BI60" s="266" t="s">
        <v>525</v>
      </c>
      <c r="BJ60" s="266" t="s">
        <v>525</v>
      </c>
      <c r="BK60" s="266" t="s">
        <v>525</v>
      </c>
      <c r="BL60" s="266" t="s">
        <v>525</v>
      </c>
      <c r="BM60" s="266" t="s">
        <v>525</v>
      </c>
      <c r="BN60" s="266" t="s">
        <v>525</v>
      </c>
      <c r="BO60" s="352" t="s">
        <v>538</v>
      </c>
      <c r="BP60" s="352" t="s">
        <v>538</v>
      </c>
      <c r="BQ60" s="352" t="s">
        <v>538</v>
      </c>
      <c r="BR60" s="352" t="s">
        <v>538</v>
      </c>
      <c r="BS60" s="352" t="s">
        <v>538</v>
      </c>
      <c r="BT60" s="352" t="s">
        <v>538</v>
      </c>
      <c r="BU60" s="353" t="s">
        <v>538</v>
      </c>
      <c r="BV60" s="373" t="s">
        <v>168</v>
      </c>
      <c r="BW60" s="367" t="s">
        <v>168</v>
      </c>
      <c r="BX60" s="367" t="s">
        <v>168</v>
      </c>
      <c r="BY60" s="367" t="s">
        <v>168</v>
      </c>
      <c r="BZ60" s="367" t="s">
        <v>168</v>
      </c>
      <c r="CA60" s="367" t="s">
        <v>168</v>
      </c>
      <c r="CB60" s="367" t="s">
        <v>168</v>
      </c>
      <c r="CC60" s="367" t="s">
        <v>168</v>
      </c>
      <c r="CD60" s="367" t="s">
        <v>168</v>
      </c>
      <c r="CE60" s="367" t="s">
        <v>168</v>
      </c>
      <c r="CF60" s="369" t="s">
        <v>541</v>
      </c>
      <c r="CG60" s="369" t="s">
        <v>541</v>
      </c>
      <c r="CH60" s="369" t="s">
        <v>541</v>
      </c>
      <c r="CI60" s="369" t="s">
        <v>541</v>
      </c>
      <c r="CJ60" s="369" t="s">
        <v>541</v>
      </c>
      <c r="CK60" s="369" t="s">
        <v>541</v>
      </c>
      <c r="CL60" s="369" t="s">
        <v>541</v>
      </c>
      <c r="CM60" s="369" t="s">
        <v>541</v>
      </c>
      <c r="CN60" s="369" t="s">
        <v>541</v>
      </c>
      <c r="CO60" s="374" t="s">
        <v>541</v>
      </c>
      <c r="CP60" s="197"/>
      <c r="CQ60" s="198">
        <f t="shared" si="19"/>
        <v>50</v>
      </c>
      <c r="CR60" s="199">
        <f t="shared" si="19"/>
        <v>35</v>
      </c>
      <c r="CS60" s="199">
        <f t="shared" si="19"/>
        <v>40</v>
      </c>
      <c r="CT60" s="200">
        <f t="shared" si="19"/>
        <v>140</v>
      </c>
      <c r="CU60" s="199">
        <f t="shared" si="19"/>
        <v>0</v>
      </c>
      <c r="CV60" s="199">
        <f t="shared" si="19"/>
        <v>50</v>
      </c>
      <c r="CW60" s="199">
        <f t="shared" si="19"/>
        <v>0</v>
      </c>
      <c r="CX60" s="198">
        <f t="shared" si="19"/>
        <v>0</v>
      </c>
      <c r="CY60" s="199">
        <f t="shared" si="13"/>
        <v>0</v>
      </c>
      <c r="CZ60" s="199">
        <f t="shared" si="14"/>
        <v>35</v>
      </c>
      <c r="DA60" s="199">
        <f t="shared" si="15"/>
        <v>50</v>
      </c>
      <c r="DB60" s="200">
        <f t="shared" si="16"/>
        <v>85</v>
      </c>
      <c r="DC60" s="201">
        <f t="shared" si="17"/>
        <v>400</v>
      </c>
      <c r="DD60" s="27"/>
      <c r="DE60" s="27"/>
      <c r="DF60" s="27"/>
    </row>
    <row r="61" spans="1:110" ht="23.1" customHeight="1" thickBot="1" x14ac:dyDescent="0.3">
      <c r="A61" s="235">
        <v>57</v>
      </c>
      <c r="B61" s="228" t="s">
        <v>245</v>
      </c>
      <c r="C61" s="226">
        <v>132499</v>
      </c>
      <c r="D61" s="292"/>
      <c r="E61" s="357" t="s">
        <v>105</v>
      </c>
      <c r="F61" s="303" t="s">
        <v>105</v>
      </c>
      <c r="G61" s="303" t="s">
        <v>105</v>
      </c>
      <c r="H61" s="303" t="s">
        <v>105</v>
      </c>
      <c r="I61" s="303" t="s">
        <v>105</v>
      </c>
      <c r="J61" s="303" t="s">
        <v>105</v>
      </c>
      <c r="K61" s="303" t="s">
        <v>105</v>
      </c>
      <c r="L61" s="303" t="s">
        <v>105</v>
      </c>
      <c r="M61" s="348" t="s">
        <v>542</v>
      </c>
      <c r="N61" s="295" t="s">
        <v>539</v>
      </c>
      <c r="O61" s="295" t="s">
        <v>539</v>
      </c>
      <c r="P61" s="295" t="s">
        <v>539</v>
      </c>
      <c r="Q61" s="295" t="s">
        <v>539</v>
      </c>
      <c r="R61" s="295" t="s">
        <v>539</v>
      </c>
      <c r="S61" s="295" t="s">
        <v>539</v>
      </c>
      <c r="T61" s="295" t="s">
        <v>539</v>
      </c>
      <c r="U61" s="347" t="s">
        <v>127</v>
      </c>
      <c r="V61" s="303" t="s">
        <v>127</v>
      </c>
      <c r="W61" s="303" t="s">
        <v>127</v>
      </c>
      <c r="X61" s="303" t="s">
        <v>127</v>
      </c>
      <c r="Y61" s="303" t="s">
        <v>127</v>
      </c>
      <c r="Z61" s="303" t="s">
        <v>127</v>
      </c>
      <c r="AA61" s="303" t="s">
        <v>127</v>
      </c>
      <c r="AB61" s="303" t="s">
        <v>127</v>
      </c>
      <c r="AC61" s="303" t="s">
        <v>127</v>
      </c>
      <c r="AD61" s="303" t="s">
        <v>127</v>
      </c>
      <c r="AE61" s="303" t="s">
        <v>127</v>
      </c>
      <c r="AF61" s="303" t="s">
        <v>127</v>
      </c>
      <c r="AG61" s="303" t="s">
        <v>127</v>
      </c>
      <c r="AH61" s="303" t="s">
        <v>127</v>
      </c>
      <c r="AI61" s="303" t="s">
        <v>127</v>
      </c>
      <c r="AJ61" s="303" t="s">
        <v>127</v>
      </c>
      <c r="AK61" s="303" t="s">
        <v>127</v>
      </c>
      <c r="AL61" s="303" t="s">
        <v>127</v>
      </c>
      <c r="AM61" s="348" t="s">
        <v>542</v>
      </c>
      <c r="AN61" s="295" t="s">
        <v>539</v>
      </c>
      <c r="AO61" s="295" t="s">
        <v>539</v>
      </c>
      <c r="AP61" s="295" t="s">
        <v>539</v>
      </c>
      <c r="AQ61" s="295" t="s">
        <v>539</v>
      </c>
      <c r="AR61" s="295" t="s">
        <v>539</v>
      </c>
      <c r="AS61" s="295" t="s">
        <v>539</v>
      </c>
      <c r="AT61" s="295" t="s">
        <v>539</v>
      </c>
      <c r="AU61" s="295" t="s">
        <v>539</v>
      </c>
      <c r="AV61" s="336" t="s">
        <v>539</v>
      </c>
      <c r="AW61" s="299" t="s">
        <v>537</v>
      </c>
      <c r="AX61" s="297" t="s">
        <v>537</v>
      </c>
      <c r="AY61" s="297" t="s">
        <v>537</v>
      </c>
      <c r="AZ61" s="297" t="s">
        <v>537</v>
      </c>
      <c r="BA61" s="297" t="s">
        <v>537</v>
      </c>
      <c r="BB61" s="297" t="s">
        <v>537</v>
      </c>
      <c r="BC61" s="297" t="s">
        <v>537</v>
      </c>
      <c r="BD61" s="297" t="s">
        <v>537</v>
      </c>
      <c r="BE61" s="297" t="s">
        <v>537</v>
      </c>
      <c r="BF61" s="297" t="s">
        <v>537</v>
      </c>
      <c r="BG61" s="300" t="s">
        <v>525</v>
      </c>
      <c r="BH61" s="300" t="s">
        <v>525</v>
      </c>
      <c r="BI61" s="300" t="s">
        <v>525</v>
      </c>
      <c r="BJ61" s="300" t="s">
        <v>525</v>
      </c>
      <c r="BK61" s="300" t="s">
        <v>525</v>
      </c>
      <c r="BL61" s="300" t="s">
        <v>525</v>
      </c>
      <c r="BM61" s="300" t="s">
        <v>525</v>
      </c>
      <c r="BN61" s="300" t="s">
        <v>525</v>
      </c>
      <c r="BO61" s="296" t="s">
        <v>538</v>
      </c>
      <c r="BP61" s="296" t="s">
        <v>538</v>
      </c>
      <c r="BQ61" s="296" t="s">
        <v>538</v>
      </c>
      <c r="BR61" s="296" t="s">
        <v>538</v>
      </c>
      <c r="BS61" s="296" t="s">
        <v>538</v>
      </c>
      <c r="BT61" s="296" t="s">
        <v>538</v>
      </c>
      <c r="BU61" s="301" t="s">
        <v>538</v>
      </c>
      <c r="BV61" s="302" t="s">
        <v>168</v>
      </c>
      <c r="BW61" s="303" t="s">
        <v>168</v>
      </c>
      <c r="BX61" s="303" t="s">
        <v>168</v>
      </c>
      <c r="BY61" s="303" t="s">
        <v>168</v>
      </c>
      <c r="BZ61" s="303" t="s">
        <v>168</v>
      </c>
      <c r="CA61" s="303" t="s">
        <v>168</v>
      </c>
      <c r="CB61" s="303" t="s">
        <v>168</v>
      </c>
      <c r="CC61" s="303" t="s">
        <v>168</v>
      </c>
      <c r="CD61" s="303" t="s">
        <v>168</v>
      </c>
      <c r="CE61" s="303" t="s">
        <v>168</v>
      </c>
      <c r="CF61" s="349" t="s">
        <v>541</v>
      </c>
      <c r="CG61" s="349" t="s">
        <v>541</v>
      </c>
      <c r="CH61" s="349" t="s">
        <v>541</v>
      </c>
      <c r="CI61" s="349" t="s">
        <v>541</v>
      </c>
      <c r="CJ61" s="349" t="s">
        <v>541</v>
      </c>
      <c r="CK61" s="349" t="s">
        <v>541</v>
      </c>
      <c r="CL61" s="349" t="s">
        <v>541</v>
      </c>
      <c r="CM61" s="349" t="s">
        <v>541</v>
      </c>
      <c r="CN61" s="349" t="s">
        <v>541</v>
      </c>
      <c r="CO61" s="349" t="s">
        <v>541</v>
      </c>
      <c r="CP61" s="209"/>
      <c r="CQ61" s="210">
        <f t="shared" si="19"/>
        <v>50</v>
      </c>
      <c r="CR61" s="211">
        <f t="shared" si="19"/>
        <v>35</v>
      </c>
      <c r="CS61" s="211">
        <f t="shared" si="19"/>
        <v>40</v>
      </c>
      <c r="CT61" s="212">
        <f t="shared" si="19"/>
        <v>65</v>
      </c>
      <c r="CU61" s="211">
        <f t="shared" si="19"/>
        <v>0</v>
      </c>
      <c r="CV61" s="211">
        <f t="shared" si="19"/>
        <v>50</v>
      </c>
      <c r="CW61" s="211">
        <f t="shared" si="19"/>
        <v>0</v>
      </c>
      <c r="CX61" s="210">
        <f t="shared" si="19"/>
        <v>5</v>
      </c>
      <c r="CY61" s="211">
        <f t="shared" si="13"/>
        <v>40</v>
      </c>
      <c r="CZ61" s="211">
        <f t="shared" si="14"/>
        <v>65</v>
      </c>
      <c r="DA61" s="211">
        <f t="shared" si="15"/>
        <v>50</v>
      </c>
      <c r="DB61" s="212">
        <f t="shared" si="16"/>
        <v>155</v>
      </c>
      <c r="DC61" s="213">
        <f t="shared" si="17"/>
        <v>400</v>
      </c>
      <c r="DD61" s="27"/>
      <c r="DE61" s="27"/>
      <c r="DF61" s="27"/>
    </row>
    <row r="62" spans="1:110" ht="23.1" customHeight="1" x14ac:dyDescent="0.25">
      <c r="A62" s="28">
        <v>58</v>
      </c>
      <c r="B62" s="375" t="s">
        <v>196</v>
      </c>
      <c r="C62" s="258">
        <v>124113</v>
      </c>
      <c r="D62" s="257"/>
      <c r="E62" s="376" t="s">
        <v>59</v>
      </c>
      <c r="F62" s="377" t="s">
        <v>59</v>
      </c>
      <c r="G62" s="377" t="s">
        <v>59</v>
      </c>
      <c r="H62" s="377" t="s">
        <v>59</v>
      </c>
      <c r="I62" s="377" t="s">
        <v>59</v>
      </c>
      <c r="J62" s="341" t="s">
        <v>539</v>
      </c>
      <c r="K62" s="341" t="s">
        <v>539</v>
      </c>
      <c r="L62" s="341" t="s">
        <v>539</v>
      </c>
      <c r="M62" s="341" t="s">
        <v>539</v>
      </c>
      <c r="N62" s="341" t="s">
        <v>539</v>
      </c>
      <c r="O62" s="341" t="s">
        <v>539</v>
      </c>
      <c r="P62" s="341" t="s">
        <v>539</v>
      </c>
      <c r="Q62" s="341" t="s">
        <v>539</v>
      </c>
      <c r="R62" s="341" t="s">
        <v>539</v>
      </c>
      <c r="S62" s="341" t="s">
        <v>539</v>
      </c>
      <c r="T62" s="341" t="s">
        <v>539</v>
      </c>
      <c r="U62" s="340" t="s">
        <v>539</v>
      </c>
      <c r="V62" s="341" t="s">
        <v>539</v>
      </c>
      <c r="W62" s="341" t="s">
        <v>539</v>
      </c>
      <c r="X62" s="341" t="s">
        <v>539</v>
      </c>
      <c r="Y62" s="341" t="s">
        <v>539</v>
      </c>
      <c r="Z62" s="341" t="s">
        <v>539</v>
      </c>
      <c r="AA62" s="341" t="s">
        <v>539</v>
      </c>
      <c r="AB62" s="378" t="s">
        <v>542</v>
      </c>
      <c r="AC62" s="377" t="s">
        <v>79</v>
      </c>
      <c r="AD62" s="377" t="s">
        <v>79</v>
      </c>
      <c r="AE62" s="377" t="s">
        <v>79</v>
      </c>
      <c r="AF62" s="377" t="s">
        <v>79</v>
      </c>
      <c r="AG62" s="377" t="s">
        <v>79</v>
      </c>
      <c r="AH62" s="377" t="s">
        <v>79</v>
      </c>
      <c r="AI62" s="377" t="s">
        <v>79</v>
      </c>
      <c r="AJ62" s="377" t="s">
        <v>79</v>
      </c>
      <c r="AK62" s="377" t="s">
        <v>79</v>
      </c>
      <c r="AL62" s="377" t="s">
        <v>79</v>
      </c>
      <c r="AM62" s="368" t="s">
        <v>542</v>
      </c>
      <c r="AN62" s="263" t="s">
        <v>537</v>
      </c>
      <c r="AO62" s="263" t="s">
        <v>537</v>
      </c>
      <c r="AP62" s="263" t="s">
        <v>537</v>
      </c>
      <c r="AQ62" s="263" t="s">
        <v>537</v>
      </c>
      <c r="AR62" s="263" t="s">
        <v>537</v>
      </c>
      <c r="AS62" s="263" t="s">
        <v>537</v>
      </c>
      <c r="AT62" s="263" t="s">
        <v>537</v>
      </c>
      <c r="AU62" s="263" t="s">
        <v>537</v>
      </c>
      <c r="AV62" s="264" t="s">
        <v>537</v>
      </c>
      <c r="AW62" s="265" t="s">
        <v>537</v>
      </c>
      <c r="AX62" s="263" t="s">
        <v>537</v>
      </c>
      <c r="AY62" s="263" t="s">
        <v>537</v>
      </c>
      <c r="AZ62" s="263" t="s">
        <v>537</v>
      </c>
      <c r="BA62" s="263" t="s">
        <v>537</v>
      </c>
      <c r="BB62" s="263" t="s">
        <v>537</v>
      </c>
      <c r="BC62" s="263" t="s">
        <v>537</v>
      </c>
      <c r="BD62" s="263" t="s">
        <v>537</v>
      </c>
      <c r="BE62" s="263" t="s">
        <v>537</v>
      </c>
      <c r="BF62" s="263" t="s">
        <v>537</v>
      </c>
      <c r="BG62" s="266" t="s">
        <v>525</v>
      </c>
      <c r="BH62" s="266" t="s">
        <v>525</v>
      </c>
      <c r="BI62" s="266" t="s">
        <v>525</v>
      </c>
      <c r="BJ62" s="266" t="s">
        <v>525</v>
      </c>
      <c r="BK62" s="266" t="s">
        <v>525</v>
      </c>
      <c r="BL62" s="266" t="s">
        <v>525</v>
      </c>
      <c r="BM62" s="266" t="s">
        <v>525</v>
      </c>
      <c r="BN62" s="266" t="s">
        <v>525</v>
      </c>
      <c r="BO62" s="262" t="s">
        <v>538</v>
      </c>
      <c r="BP62" s="262" t="s">
        <v>538</v>
      </c>
      <c r="BQ62" s="262" t="s">
        <v>538</v>
      </c>
      <c r="BR62" s="262" t="s">
        <v>538</v>
      </c>
      <c r="BS62" s="262" t="s">
        <v>538</v>
      </c>
      <c r="BT62" s="262" t="s">
        <v>538</v>
      </c>
      <c r="BU62" s="333" t="s">
        <v>538</v>
      </c>
      <c r="BV62" s="354" t="s">
        <v>165</v>
      </c>
      <c r="BW62" s="367" t="s">
        <v>165</v>
      </c>
      <c r="BX62" s="367" t="s">
        <v>165</v>
      </c>
      <c r="BY62" s="367" t="s">
        <v>165</v>
      </c>
      <c r="BZ62" s="367" t="s">
        <v>165</v>
      </c>
      <c r="CA62" s="367" t="s">
        <v>165</v>
      </c>
      <c r="CB62" s="367" t="s">
        <v>165</v>
      </c>
      <c r="CC62" s="367" t="s">
        <v>165</v>
      </c>
      <c r="CD62" s="367" t="s">
        <v>165</v>
      </c>
      <c r="CE62" s="367" t="s">
        <v>165</v>
      </c>
      <c r="CF62" s="369" t="s">
        <v>541</v>
      </c>
      <c r="CG62" s="369" t="s">
        <v>541</v>
      </c>
      <c r="CH62" s="369" t="s">
        <v>541</v>
      </c>
      <c r="CI62" s="369" t="s">
        <v>541</v>
      </c>
      <c r="CJ62" s="369" t="s">
        <v>541</v>
      </c>
      <c r="CK62" s="369" t="s">
        <v>541</v>
      </c>
      <c r="CL62" s="369" t="s">
        <v>541</v>
      </c>
      <c r="CM62" s="369" t="s">
        <v>541</v>
      </c>
      <c r="CN62" s="369" t="s">
        <v>541</v>
      </c>
      <c r="CO62" s="369" t="s">
        <v>541</v>
      </c>
      <c r="CP62" s="197"/>
      <c r="CQ62" s="198">
        <f t="shared" si="19"/>
        <v>82.5</v>
      </c>
      <c r="CR62" s="199">
        <f t="shared" si="19"/>
        <v>35</v>
      </c>
      <c r="CS62" s="199">
        <f t="shared" si="19"/>
        <v>40</v>
      </c>
      <c r="CT62" s="200">
        <f t="shared" si="19"/>
        <v>67.5</v>
      </c>
      <c r="CU62" s="199">
        <f t="shared" si="19"/>
        <v>0</v>
      </c>
      <c r="CV62" s="199">
        <f t="shared" si="19"/>
        <v>50</v>
      </c>
      <c r="CW62" s="199">
        <f t="shared" si="19"/>
        <v>0</v>
      </c>
      <c r="CX62" s="198">
        <f t="shared" si="19"/>
        <v>5</v>
      </c>
      <c r="CY62" s="199">
        <f t="shared" si="13"/>
        <v>25</v>
      </c>
      <c r="CZ62" s="199">
        <f t="shared" si="14"/>
        <v>45</v>
      </c>
      <c r="DA62" s="199">
        <f t="shared" si="15"/>
        <v>50</v>
      </c>
      <c r="DB62" s="200">
        <f t="shared" si="16"/>
        <v>120</v>
      </c>
      <c r="DC62" s="201">
        <f t="shared" si="17"/>
        <v>400</v>
      </c>
      <c r="DD62" s="27"/>
      <c r="DE62" s="27"/>
      <c r="DF62" s="27"/>
    </row>
    <row r="63" spans="1:110" ht="23.1" customHeight="1" x14ac:dyDescent="0.25">
      <c r="A63" s="230">
        <v>59</v>
      </c>
      <c r="B63" s="271" t="s">
        <v>388</v>
      </c>
      <c r="C63" s="272">
        <v>299524</v>
      </c>
      <c r="D63" s="271"/>
      <c r="E63" s="273" t="s">
        <v>539</v>
      </c>
      <c r="F63" s="274" t="s">
        <v>539</v>
      </c>
      <c r="G63" s="274" t="s">
        <v>539</v>
      </c>
      <c r="H63" s="274" t="s">
        <v>539</v>
      </c>
      <c r="I63" s="274" t="s">
        <v>539</v>
      </c>
      <c r="J63" s="274" t="s">
        <v>539</v>
      </c>
      <c r="K63" s="274" t="s">
        <v>539</v>
      </c>
      <c r="L63" s="274" t="s">
        <v>539</v>
      </c>
      <c r="M63" s="274" t="s">
        <v>539</v>
      </c>
      <c r="N63" s="274" t="s">
        <v>539</v>
      </c>
      <c r="O63" s="274" t="s">
        <v>539</v>
      </c>
      <c r="P63" s="274" t="s">
        <v>539</v>
      </c>
      <c r="Q63" s="274" t="s">
        <v>539</v>
      </c>
      <c r="R63" s="274" t="s">
        <v>539</v>
      </c>
      <c r="S63" s="274" t="s">
        <v>539</v>
      </c>
      <c r="T63" s="274" t="s">
        <v>539</v>
      </c>
      <c r="U63" s="273" t="s">
        <v>539</v>
      </c>
      <c r="V63" s="274" t="s">
        <v>539</v>
      </c>
      <c r="W63" s="274" t="s">
        <v>539</v>
      </c>
      <c r="X63" s="274" t="s">
        <v>539</v>
      </c>
      <c r="Y63" s="274" t="s">
        <v>539</v>
      </c>
      <c r="Z63" s="274" t="s">
        <v>539</v>
      </c>
      <c r="AA63" s="274" t="s">
        <v>539</v>
      </c>
      <c r="AB63" s="274" t="s">
        <v>539</v>
      </c>
      <c r="AC63" s="274" t="s">
        <v>539</v>
      </c>
      <c r="AD63" s="274" t="s">
        <v>539</v>
      </c>
      <c r="AE63" s="274" t="s">
        <v>539</v>
      </c>
      <c r="AF63" s="274" t="s">
        <v>539</v>
      </c>
      <c r="AG63" s="274" t="s">
        <v>539</v>
      </c>
      <c r="AH63" s="274" t="s">
        <v>539</v>
      </c>
      <c r="AI63" s="274" t="s">
        <v>539</v>
      </c>
      <c r="AJ63" s="274" t="s">
        <v>539</v>
      </c>
      <c r="AK63" s="274" t="s">
        <v>539</v>
      </c>
      <c r="AL63" s="274" t="s">
        <v>539</v>
      </c>
      <c r="AM63" s="274" t="s">
        <v>539</v>
      </c>
      <c r="AN63" s="277" t="s">
        <v>537</v>
      </c>
      <c r="AO63" s="277" t="s">
        <v>537</v>
      </c>
      <c r="AP63" s="277" t="s">
        <v>537</v>
      </c>
      <c r="AQ63" s="277" t="s">
        <v>537</v>
      </c>
      <c r="AR63" s="277" t="s">
        <v>537</v>
      </c>
      <c r="AS63" s="277" t="s">
        <v>537</v>
      </c>
      <c r="AT63" s="277" t="s">
        <v>537</v>
      </c>
      <c r="AU63" s="277" t="s">
        <v>537</v>
      </c>
      <c r="AV63" s="278" t="s">
        <v>537</v>
      </c>
      <c r="AW63" s="279" t="s">
        <v>537</v>
      </c>
      <c r="AX63" s="277" t="s">
        <v>537</v>
      </c>
      <c r="AY63" s="277" t="s">
        <v>537</v>
      </c>
      <c r="AZ63" s="277" t="s">
        <v>537</v>
      </c>
      <c r="BA63" s="277" t="s">
        <v>537</v>
      </c>
      <c r="BB63" s="277" t="s">
        <v>537</v>
      </c>
      <c r="BC63" s="277" t="s">
        <v>537</v>
      </c>
      <c r="BD63" s="277" t="s">
        <v>537</v>
      </c>
      <c r="BE63" s="277" t="s">
        <v>537</v>
      </c>
      <c r="BF63" s="277" t="s">
        <v>537</v>
      </c>
      <c r="BG63" s="280" t="s">
        <v>525</v>
      </c>
      <c r="BH63" s="280" t="s">
        <v>525</v>
      </c>
      <c r="BI63" s="280" t="s">
        <v>525</v>
      </c>
      <c r="BJ63" s="280" t="s">
        <v>525</v>
      </c>
      <c r="BK63" s="280" t="s">
        <v>525</v>
      </c>
      <c r="BL63" s="280" t="s">
        <v>525</v>
      </c>
      <c r="BM63" s="280" t="s">
        <v>525</v>
      </c>
      <c r="BN63" s="280" t="s">
        <v>525</v>
      </c>
      <c r="BO63" s="285" t="s">
        <v>538</v>
      </c>
      <c r="BP63" s="285" t="s">
        <v>538</v>
      </c>
      <c r="BQ63" s="285" t="s">
        <v>538</v>
      </c>
      <c r="BR63" s="285" t="s">
        <v>538</v>
      </c>
      <c r="BS63" s="285" t="s">
        <v>538</v>
      </c>
      <c r="BT63" s="285" t="s">
        <v>538</v>
      </c>
      <c r="BU63" s="286" t="s">
        <v>538</v>
      </c>
      <c r="BV63" s="287" t="s">
        <v>165</v>
      </c>
      <c r="BW63" s="289" t="s">
        <v>165</v>
      </c>
      <c r="BX63" s="289" t="s">
        <v>165</v>
      </c>
      <c r="BY63" s="289" t="s">
        <v>165</v>
      </c>
      <c r="BZ63" s="289" t="s">
        <v>165</v>
      </c>
      <c r="CA63" s="289" t="s">
        <v>165</v>
      </c>
      <c r="CB63" s="289" t="s">
        <v>165</v>
      </c>
      <c r="CC63" s="289" t="s">
        <v>165</v>
      </c>
      <c r="CD63" s="289" t="s">
        <v>165</v>
      </c>
      <c r="CE63" s="289" t="s">
        <v>165</v>
      </c>
      <c r="CF63" s="290" t="s">
        <v>184</v>
      </c>
      <c r="CG63" s="290" t="s">
        <v>184</v>
      </c>
      <c r="CH63" s="290" t="s">
        <v>184</v>
      </c>
      <c r="CI63" s="290" t="s">
        <v>184</v>
      </c>
      <c r="CJ63" s="290" t="s">
        <v>184</v>
      </c>
      <c r="CK63" s="290" t="s">
        <v>184</v>
      </c>
      <c r="CL63" s="290" t="s">
        <v>184</v>
      </c>
      <c r="CM63" s="290" t="s">
        <v>184</v>
      </c>
      <c r="CN63" s="290" t="s">
        <v>184</v>
      </c>
      <c r="CO63" s="290" t="s">
        <v>184</v>
      </c>
      <c r="CP63" s="202"/>
      <c r="CQ63" s="203">
        <f t="shared" si="19"/>
        <v>82.5</v>
      </c>
      <c r="CR63" s="204">
        <f t="shared" si="19"/>
        <v>35</v>
      </c>
      <c r="CS63" s="204">
        <f t="shared" si="19"/>
        <v>40</v>
      </c>
      <c r="CT63" s="205">
        <f t="shared" si="19"/>
        <v>142.5</v>
      </c>
      <c r="CU63" s="204">
        <f t="shared" si="19"/>
        <v>0</v>
      </c>
      <c r="CV63" s="204">
        <f t="shared" si="19"/>
        <v>0</v>
      </c>
      <c r="CW63" s="204">
        <f t="shared" si="19"/>
        <v>0</v>
      </c>
      <c r="CX63" s="203">
        <f t="shared" si="19"/>
        <v>0</v>
      </c>
      <c r="CY63" s="204">
        <f t="shared" si="13"/>
        <v>0</v>
      </c>
      <c r="CZ63" s="204">
        <f t="shared" si="14"/>
        <v>0</v>
      </c>
      <c r="DA63" s="204">
        <f t="shared" si="15"/>
        <v>100</v>
      </c>
      <c r="DB63" s="205">
        <f t="shared" si="16"/>
        <v>100</v>
      </c>
      <c r="DC63" s="206">
        <f t="shared" si="17"/>
        <v>400</v>
      </c>
      <c r="DD63" s="27"/>
      <c r="DE63" s="27"/>
      <c r="DF63" s="27"/>
    </row>
    <row r="64" spans="1:110" ht="23.1" customHeight="1" x14ac:dyDescent="0.25">
      <c r="A64" s="237">
        <v>60</v>
      </c>
      <c r="B64" s="379" t="s">
        <v>66</v>
      </c>
      <c r="C64" s="272">
        <v>189926</v>
      </c>
      <c r="D64" s="271"/>
      <c r="E64" s="380" t="s">
        <v>64</v>
      </c>
      <c r="F64" s="381" t="s">
        <v>64</v>
      </c>
      <c r="G64" s="381" t="s">
        <v>64</v>
      </c>
      <c r="H64" s="381" t="s">
        <v>64</v>
      </c>
      <c r="I64" s="381" t="s">
        <v>64</v>
      </c>
      <c r="J64" s="274" t="s">
        <v>539</v>
      </c>
      <c r="K64" s="274" t="s">
        <v>539</v>
      </c>
      <c r="L64" s="274" t="s">
        <v>539</v>
      </c>
      <c r="M64" s="274" t="s">
        <v>539</v>
      </c>
      <c r="N64" s="274" t="s">
        <v>539</v>
      </c>
      <c r="O64" s="274" t="s">
        <v>539</v>
      </c>
      <c r="P64" s="274" t="s">
        <v>539</v>
      </c>
      <c r="Q64" s="274" t="s">
        <v>539</v>
      </c>
      <c r="R64" s="274" t="s">
        <v>539</v>
      </c>
      <c r="S64" s="274" t="s">
        <v>539</v>
      </c>
      <c r="T64" s="274" t="s">
        <v>539</v>
      </c>
      <c r="U64" s="273" t="s">
        <v>539</v>
      </c>
      <c r="V64" s="274" t="s">
        <v>539</v>
      </c>
      <c r="W64" s="274" t="s">
        <v>539</v>
      </c>
      <c r="X64" s="274" t="s">
        <v>539</v>
      </c>
      <c r="Y64" s="274" t="s">
        <v>539</v>
      </c>
      <c r="Z64" s="274" t="s">
        <v>539</v>
      </c>
      <c r="AA64" s="274" t="s">
        <v>539</v>
      </c>
      <c r="AB64" s="382" t="s">
        <v>542</v>
      </c>
      <c r="AC64" s="381" t="s">
        <v>82</v>
      </c>
      <c r="AD64" s="381" t="s">
        <v>82</v>
      </c>
      <c r="AE64" s="381" t="s">
        <v>82</v>
      </c>
      <c r="AF64" s="381" t="s">
        <v>82</v>
      </c>
      <c r="AG64" s="381" t="s">
        <v>82</v>
      </c>
      <c r="AH64" s="381" t="s">
        <v>82</v>
      </c>
      <c r="AI64" s="381" t="s">
        <v>82</v>
      </c>
      <c r="AJ64" s="381" t="s">
        <v>82</v>
      </c>
      <c r="AK64" s="381" t="s">
        <v>82</v>
      </c>
      <c r="AL64" s="381" t="s">
        <v>82</v>
      </c>
      <c r="AM64" s="346" t="s">
        <v>542</v>
      </c>
      <c r="AN64" s="277" t="s">
        <v>537</v>
      </c>
      <c r="AO64" s="277" t="s">
        <v>537</v>
      </c>
      <c r="AP64" s="277" t="s">
        <v>537</v>
      </c>
      <c r="AQ64" s="277" t="s">
        <v>537</v>
      </c>
      <c r="AR64" s="277" t="s">
        <v>537</v>
      </c>
      <c r="AS64" s="277" t="s">
        <v>537</v>
      </c>
      <c r="AT64" s="277" t="s">
        <v>537</v>
      </c>
      <c r="AU64" s="277" t="s">
        <v>537</v>
      </c>
      <c r="AV64" s="278" t="s">
        <v>537</v>
      </c>
      <c r="AW64" s="279" t="s">
        <v>537</v>
      </c>
      <c r="AX64" s="277" t="s">
        <v>537</v>
      </c>
      <c r="AY64" s="277" t="s">
        <v>537</v>
      </c>
      <c r="AZ64" s="277" t="s">
        <v>537</v>
      </c>
      <c r="BA64" s="277" t="s">
        <v>537</v>
      </c>
      <c r="BB64" s="277" t="s">
        <v>537</v>
      </c>
      <c r="BC64" s="277" t="s">
        <v>537</v>
      </c>
      <c r="BD64" s="277" t="s">
        <v>537</v>
      </c>
      <c r="BE64" s="277" t="s">
        <v>537</v>
      </c>
      <c r="BF64" s="277" t="s">
        <v>537</v>
      </c>
      <c r="BG64" s="280" t="s">
        <v>525</v>
      </c>
      <c r="BH64" s="280" t="s">
        <v>525</v>
      </c>
      <c r="BI64" s="280" t="s">
        <v>525</v>
      </c>
      <c r="BJ64" s="280" t="s">
        <v>525</v>
      </c>
      <c r="BK64" s="280" t="s">
        <v>525</v>
      </c>
      <c r="BL64" s="280" t="s">
        <v>525</v>
      </c>
      <c r="BM64" s="280" t="s">
        <v>525</v>
      </c>
      <c r="BN64" s="280" t="s">
        <v>525</v>
      </c>
      <c r="BO64" s="285" t="s">
        <v>538</v>
      </c>
      <c r="BP64" s="285" t="s">
        <v>538</v>
      </c>
      <c r="BQ64" s="285" t="s">
        <v>538</v>
      </c>
      <c r="BR64" s="285" t="s">
        <v>538</v>
      </c>
      <c r="BS64" s="285" t="s">
        <v>538</v>
      </c>
      <c r="BT64" s="285" t="s">
        <v>538</v>
      </c>
      <c r="BU64" s="286" t="s">
        <v>538</v>
      </c>
      <c r="BV64" s="287" t="s">
        <v>152</v>
      </c>
      <c r="BW64" s="288" t="s">
        <v>152</v>
      </c>
      <c r="BX64" s="288" t="s">
        <v>152</v>
      </c>
      <c r="BY64" s="288" t="s">
        <v>152</v>
      </c>
      <c r="BZ64" s="288" t="s">
        <v>152</v>
      </c>
      <c r="CA64" s="288" t="s">
        <v>152</v>
      </c>
      <c r="CB64" s="288" t="s">
        <v>152</v>
      </c>
      <c r="CC64" s="288" t="s">
        <v>152</v>
      </c>
      <c r="CD64" s="288" t="s">
        <v>152</v>
      </c>
      <c r="CE64" s="288" t="s">
        <v>152</v>
      </c>
      <c r="CF64" s="345" t="s">
        <v>541</v>
      </c>
      <c r="CG64" s="345" t="s">
        <v>541</v>
      </c>
      <c r="CH64" s="345" t="s">
        <v>541</v>
      </c>
      <c r="CI64" s="345" t="s">
        <v>541</v>
      </c>
      <c r="CJ64" s="345" t="s">
        <v>541</v>
      </c>
      <c r="CK64" s="345" t="s">
        <v>541</v>
      </c>
      <c r="CL64" s="345" t="s">
        <v>541</v>
      </c>
      <c r="CM64" s="345" t="s">
        <v>541</v>
      </c>
      <c r="CN64" s="345" t="s">
        <v>541</v>
      </c>
      <c r="CO64" s="345" t="s">
        <v>541</v>
      </c>
      <c r="CP64" s="202"/>
      <c r="CQ64" s="203">
        <f t="shared" si="19"/>
        <v>82.5</v>
      </c>
      <c r="CR64" s="204">
        <f t="shared" si="19"/>
        <v>35</v>
      </c>
      <c r="CS64" s="204">
        <f t="shared" si="19"/>
        <v>40</v>
      </c>
      <c r="CT64" s="205">
        <f t="shared" si="19"/>
        <v>67.5</v>
      </c>
      <c r="CU64" s="204">
        <f t="shared" si="19"/>
        <v>0</v>
      </c>
      <c r="CV64" s="204">
        <f t="shared" si="19"/>
        <v>50</v>
      </c>
      <c r="CW64" s="204">
        <f t="shared" si="19"/>
        <v>0</v>
      </c>
      <c r="CX64" s="203">
        <f t="shared" si="19"/>
        <v>5</v>
      </c>
      <c r="CY64" s="204">
        <f t="shared" si="13"/>
        <v>25</v>
      </c>
      <c r="CZ64" s="204">
        <f t="shared" si="14"/>
        <v>45</v>
      </c>
      <c r="DA64" s="204">
        <f t="shared" si="15"/>
        <v>50</v>
      </c>
      <c r="DB64" s="205">
        <f t="shared" si="16"/>
        <v>120</v>
      </c>
      <c r="DC64" s="206">
        <f t="shared" si="17"/>
        <v>400</v>
      </c>
      <c r="DD64" s="27"/>
      <c r="DE64" s="27"/>
      <c r="DF64" s="27"/>
    </row>
    <row r="65" spans="1:110" ht="23.1" customHeight="1" x14ac:dyDescent="0.25">
      <c r="A65" s="230">
        <v>61</v>
      </c>
      <c r="B65" s="271" t="s">
        <v>58</v>
      </c>
      <c r="C65" s="272">
        <v>283263</v>
      </c>
      <c r="D65" s="271"/>
      <c r="E65" s="383" t="s">
        <v>67</v>
      </c>
      <c r="F65" s="283" t="s">
        <v>67</v>
      </c>
      <c r="G65" s="283" t="s">
        <v>67</v>
      </c>
      <c r="H65" s="283" t="s">
        <v>67</v>
      </c>
      <c r="I65" s="283" t="s">
        <v>67</v>
      </c>
      <c r="J65" s="274" t="s">
        <v>539</v>
      </c>
      <c r="K65" s="274" t="s">
        <v>539</v>
      </c>
      <c r="L65" s="274" t="s">
        <v>539</v>
      </c>
      <c r="M65" s="274" t="s">
        <v>539</v>
      </c>
      <c r="N65" s="274" t="s">
        <v>539</v>
      </c>
      <c r="O65" s="274" t="s">
        <v>539</v>
      </c>
      <c r="P65" s="274" t="s">
        <v>539</v>
      </c>
      <c r="Q65" s="274" t="s">
        <v>539</v>
      </c>
      <c r="R65" s="274" t="s">
        <v>539</v>
      </c>
      <c r="S65" s="274" t="s">
        <v>539</v>
      </c>
      <c r="T65" s="274" t="s">
        <v>539</v>
      </c>
      <c r="U65" s="273" t="s">
        <v>539</v>
      </c>
      <c r="V65" s="274" t="s">
        <v>539</v>
      </c>
      <c r="W65" s="274" t="s">
        <v>539</v>
      </c>
      <c r="X65" s="274" t="s">
        <v>539</v>
      </c>
      <c r="Y65" s="274" t="s">
        <v>539</v>
      </c>
      <c r="Z65" s="274" t="s">
        <v>539</v>
      </c>
      <c r="AA65" s="274" t="s">
        <v>539</v>
      </c>
      <c r="AB65" s="382" t="s">
        <v>542</v>
      </c>
      <c r="AC65" s="283" t="s">
        <v>91</v>
      </c>
      <c r="AD65" s="283" t="s">
        <v>91</v>
      </c>
      <c r="AE65" s="283" t="s">
        <v>91</v>
      </c>
      <c r="AF65" s="283" t="s">
        <v>91</v>
      </c>
      <c r="AG65" s="283" t="s">
        <v>91</v>
      </c>
      <c r="AH65" s="283" t="s">
        <v>91</v>
      </c>
      <c r="AI65" s="283" t="s">
        <v>91</v>
      </c>
      <c r="AJ65" s="283" t="s">
        <v>91</v>
      </c>
      <c r="AK65" s="283" t="s">
        <v>91</v>
      </c>
      <c r="AL65" s="283" t="s">
        <v>91</v>
      </c>
      <c r="AM65" s="346" t="s">
        <v>542</v>
      </c>
      <c r="AN65" s="277" t="s">
        <v>537</v>
      </c>
      <c r="AO65" s="277" t="s">
        <v>537</v>
      </c>
      <c r="AP65" s="277" t="s">
        <v>537</v>
      </c>
      <c r="AQ65" s="277" t="s">
        <v>537</v>
      </c>
      <c r="AR65" s="277" t="s">
        <v>537</v>
      </c>
      <c r="AS65" s="277" t="s">
        <v>537</v>
      </c>
      <c r="AT65" s="277" t="s">
        <v>537</v>
      </c>
      <c r="AU65" s="277" t="s">
        <v>537</v>
      </c>
      <c r="AV65" s="278" t="s">
        <v>537</v>
      </c>
      <c r="AW65" s="279" t="s">
        <v>537</v>
      </c>
      <c r="AX65" s="277" t="s">
        <v>537</v>
      </c>
      <c r="AY65" s="277" t="s">
        <v>537</v>
      </c>
      <c r="AZ65" s="277" t="s">
        <v>537</v>
      </c>
      <c r="BA65" s="277" t="s">
        <v>537</v>
      </c>
      <c r="BB65" s="277" t="s">
        <v>537</v>
      </c>
      <c r="BC65" s="277" t="s">
        <v>537</v>
      </c>
      <c r="BD65" s="277" t="s">
        <v>537</v>
      </c>
      <c r="BE65" s="277" t="s">
        <v>537</v>
      </c>
      <c r="BF65" s="277" t="s">
        <v>537</v>
      </c>
      <c r="BG65" s="280" t="s">
        <v>525</v>
      </c>
      <c r="BH65" s="280" t="s">
        <v>525</v>
      </c>
      <c r="BI65" s="280" t="s">
        <v>525</v>
      </c>
      <c r="BJ65" s="280" t="s">
        <v>525</v>
      </c>
      <c r="BK65" s="280" t="s">
        <v>525</v>
      </c>
      <c r="BL65" s="280" t="s">
        <v>525</v>
      </c>
      <c r="BM65" s="280" t="s">
        <v>525</v>
      </c>
      <c r="BN65" s="280" t="s">
        <v>525</v>
      </c>
      <c r="BO65" s="285" t="s">
        <v>538</v>
      </c>
      <c r="BP65" s="285" t="s">
        <v>538</v>
      </c>
      <c r="BQ65" s="285" t="s">
        <v>538</v>
      </c>
      <c r="BR65" s="285" t="s">
        <v>538</v>
      </c>
      <c r="BS65" s="285" t="s">
        <v>538</v>
      </c>
      <c r="BT65" s="285" t="s">
        <v>538</v>
      </c>
      <c r="BU65" s="286" t="s">
        <v>538</v>
      </c>
      <c r="BV65" s="287" t="s">
        <v>168</v>
      </c>
      <c r="BW65" s="288" t="s">
        <v>168</v>
      </c>
      <c r="BX65" s="288" t="s">
        <v>168</v>
      </c>
      <c r="BY65" s="288" t="s">
        <v>168</v>
      </c>
      <c r="BZ65" s="288" t="s">
        <v>168</v>
      </c>
      <c r="CA65" s="288" t="s">
        <v>168</v>
      </c>
      <c r="CB65" s="288" t="s">
        <v>168</v>
      </c>
      <c r="CC65" s="288" t="s">
        <v>168</v>
      </c>
      <c r="CD65" s="288" t="s">
        <v>168</v>
      </c>
      <c r="CE65" s="288" t="s">
        <v>168</v>
      </c>
      <c r="CF65" s="283" t="s">
        <v>55</v>
      </c>
      <c r="CG65" s="283" t="s">
        <v>55</v>
      </c>
      <c r="CH65" s="283" t="s">
        <v>55</v>
      </c>
      <c r="CI65" s="283" t="s">
        <v>55</v>
      </c>
      <c r="CJ65" s="283" t="s">
        <v>55</v>
      </c>
      <c r="CK65" s="283" t="s">
        <v>55</v>
      </c>
      <c r="CL65" s="283" t="s">
        <v>55</v>
      </c>
      <c r="CM65" s="283" t="s">
        <v>55</v>
      </c>
      <c r="CN65" s="283" t="s">
        <v>55</v>
      </c>
      <c r="CO65" s="283" t="s">
        <v>55</v>
      </c>
      <c r="CP65" s="202"/>
      <c r="CQ65" s="203">
        <f t="shared" ref="CQ65:CX74" si="20">SUMIFS($E$4:$CO$4,$E65:$CO65,CQ$4)</f>
        <v>82.5</v>
      </c>
      <c r="CR65" s="204">
        <f t="shared" si="20"/>
        <v>35</v>
      </c>
      <c r="CS65" s="204">
        <f t="shared" si="20"/>
        <v>40</v>
      </c>
      <c r="CT65" s="205">
        <f t="shared" si="20"/>
        <v>67.5</v>
      </c>
      <c r="CU65" s="204">
        <f t="shared" si="20"/>
        <v>0</v>
      </c>
      <c r="CV65" s="204">
        <f t="shared" si="20"/>
        <v>0</v>
      </c>
      <c r="CW65" s="204">
        <f t="shared" si="20"/>
        <v>0</v>
      </c>
      <c r="CX65" s="203">
        <f t="shared" si="20"/>
        <v>5</v>
      </c>
      <c r="CY65" s="204">
        <f t="shared" si="13"/>
        <v>25</v>
      </c>
      <c r="CZ65" s="204">
        <f t="shared" si="14"/>
        <v>45</v>
      </c>
      <c r="DA65" s="204">
        <f t="shared" si="15"/>
        <v>100</v>
      </c>
      <c r="DB65" s="205">
        <f t="shared" si="16"/>
        <v>170</v>
      </c>
      <c r="DC65" s="206">
        <f t="shared" si="17"/>
        <v>400</v>
      </c>
      <c r="DD65" s="27"/>
      <c r="DE65" s="27"/>
      <c r="DF65" s="27"/>
    </row>
    <row r="66" spans="1:110" ht="23.1" customHeight="1" x14ac:dyDescent="0.25">
      <c r="A66" s="230">
        <v>62</v>
      </c>
      <c r="B66" s="271" t="s">
        <v>71</v>
      </c>
      <c r="C66" s="272">
        <v>139083</v>
      </c>
      <c r="D66" s="271"/>
      <c r="E66" s="380" t="s">
        <v>69</v>
      </c>
      <c r="F66" s="381" t="s">
        <v>69</v>
      </c>
      <c r="G66" s="381" t="s">
        <v>69</v>
      </c>
      <c r="H66" s="381" t="s">
        <v>69</v>
      </c>
      <c r="I66" s="381" t="s">
        <v>69</v>
      </c>
      <c r="J66" s="274" t="s">
        <v>539</v>
      </c>
      <c r="K66" s="274" t="s">
        <v>539</v>
      </c>
      <c r="L66" s="274" t="s">
        <v>539</v>
      </c>
      <c r="M66" s="274" t="s">
        <v>539</v>
      </c>
      <c r="N66" s="274" t="s">
        <v>539</v>
      </c>
      <c r="O66" s="274" t="s">
        <v>539</v>
      </c>
      <c r="P66" s="274" t="s">
        <v>539</v>
      </c>
      <c r="Q66" s="274" t="s">
        <v>539</v>
      </c>
      <c r="R66" s="274" t="s">
        <v>539</v>
      </c>
      <c r="S66" s="274" t="s">
        <v>539</v>
      </c>
      <c r="T66" s="274" t="s">
        <v>539</v>
      </c>
      <c r="U66" s="273" t="s">
        <v>539</v>
      </c>
      <c r="V66" s="274" t="s">
        <v>539</v>
      </c>
      <c r="W66" s="274" t="s">
        <v>539</v>
      </c>
      <c r="X66" s="274" t="s">
        <v>539</v>
      </c>
      <c r="Y66" s="274" t="s">
        <v>539</v>
      </c>
      <c r="Z66" s="274" t="s">
        <v>539</v>
      </c>
      <c r="AA66" s="274" t="s">
        <v>539</v>
      </c>
      <c r="AB66" s="382" t="s">
        <v>542</v>
      </c>
      <c r="AC66" s="381" t="s">
        <v>84</v>
      </c>
      <c r="AD66" s="381" t="s">
        <v>84</v>
      </c>
      <c r="AE66" s="381" t="s">
        <v>84</v>
      </c>
      <c r="AF66" s="381" t="s">
        <v>84</v>
      </c>
      <c r="AG66" s="381" t="s">
        <v>84</v>
      </c>
      <c r="AH66" s="381" t="s">
        <v>84</v>
      </c>
      <c r="AI66" s="381" t="s">
        <v>84</v>
      </c>
      <c r="AJ66" s="381" t="s">
        <v>84</v>
      </c>
      <c r="AK66" s="381" t="s">
        <v>84</v>
      </c>
      <c r="AL66" s="381" t="s">
        <v>84</v>
      </c>
      <c r="AM66" s="346" t="s">
        <v>542</v>
      </c>
      <c r="AN66" s="277" t="s">
        <v>537</v>
      </c>
      <c r="AO66" s="277" t="s">
        <v>537</v>
      </c>
      <c r="AP66" s="277" t="s">
        <v>537</v>
      </c>
      <c r="AQ66" s="277" t="s">
        <v>537</v>
      </c>
      <c r="AR66" s="277" t="s">
        <v>537</v>
      </c>
      <c r="AS66" s="277" t="s">
        <v>537</v>
      </c>
      <c r="AT66" s="277" t="s">
        <v>537</v>
      </c>
      <c r="AU66" s="277" t="s">
        <v>537</v>
      </c>
      <c r="AV66" s="278" t="s">
        <v>537</v>
      </c>
      <c r="AW66" s="279" t="s">
        <v>537</v>
      </c>
      <c r="AX66" s="277" t="s">
        <v>537</v>
      </c>
      <c r="AY66" s="277" t="s">
        <v>537</v>
      </c>
      <c r="AZ66" s="277" t="s">
        <v>537</v>
      </c>
      <c r="BA66" s="277" t="s">
        <v>537</v>
      </c>
      <c r="BB66" s="277" t="s">
        <v>537</v>
      </c>
      <c r="BC66" s="277" t="s">
        <v>537</v>
      </c>
      <c r="BD66" s="277" t="s">
        <v>537</v>
      </c>
      <c r="BE66" s="277" t="s">
        <v>537</v>
      </c>
      <c r="BF66" s="277" t="s">
        <v>537</v>
      </c>
      <c r="BG66" s="280" t="s">
        <v>525</v>
      </c>
      <c r="BH66" s="280" t="s">
        <v>525</v>
      </c>
      <c r="BI66" s="280" t="s">
        <v>525</v>
      </c>
      <c r="BJ66" s="280" t="s">
        <v>525</v>
      </c>
      <c r="BK66" s="280" t="s">
        <v>525</v>
      </c>
      <c r="BL66" s="280" t="s">
        <v>525</v>
      </c>
      <c r="BM66" s="280" t="s">
        <v>525</v>
      </c>
      <c r="BN66" s="280" t="s">
        <v>525</v>
      </c>
      <c r="BO66" s="285" t="s">
        <v>538</v>
      </c>
      <c r="BP66" s="285" t="s">
        <v>538</v>
      </c>
      <c r="BQ66" s="285" t="s">
        <v>538</v>
      </c>
      <c r="BR66" s="285" t="s">
        <v>538</v>
      </c>
      <c r="BS66" s="285" t="s">
        <v>538</v>
      </c>
      <c r="BT66" s="285" t="s">
        <v>538</v>
      </c>
      <c r="BU66" s="286" t="s">
        <v>538</v>
      </c>
      <c r="BV66" s="287" t="s">
        <v>168</v>
      </c>
      <c r="BW66" s="288" t="s">
        <v>168</v>
      </c>
      <c r="BX66" s="288" t="s">
        <v>168</v>
      </c>
      <c r="BY66" s="288" t="s">
        <v>168</v>
      </c>
      <c r="BZ66" s="288" t="s">
        <v>168</v>
      </c>
      <c r="CA66" s="288" t="s">
        <v>168</v>
      </c>
      <c r="CB66" s="288" t="s">
        <v>168</v>
      </c>
      <c r="CC66" s="288" t="s">
        <v>168</v>
      </c>
      <c r="CD66" s="288" t="s">
        <v>168</v>
      </c>
      <c r="CE66" s="288" t="s">
        <v>168</v>
      </c>
      <c r="CF66" s="345" t="s">
        <v>541</v>
      </c>
      <c r="CG66" s="345" t="s">
        <v>541</v>
      </c>
      <c r="CH66" s="345" t="s">
        <v>541</v>
      </c>
      <c r="CI66" s="345" t="s">
        <v>541</v>
      </c>
      <c r="CJ66" s="345" t="s">
        <v>541</v>
      </c>
      <c r="CK66" s="345" t="s">
        <v>541</v>
      </c>
      <c r="CL66" s="345" t="s">
        <v>541</v>
      </c>
      <c r="CM66" s="345" t="s">
        <v>541</v>
      </c>
      <c r="CN66" s="345" t="s">
        <v>541</v>
      </c>
      <c r="CO66" s="345" t="s">
        <v>541</v>
      </c>
      <c r="CP66" s="202"/>
      <c r="CQ66" s="203">
        <f t="shared" si="20"/>
        <v>82.5</v>
      </c>
      <c r="CR66" s="204">
        <f t="shared" si="20"/>
        <v>35</v>
      </c>
      <c r="CS66" s="204">
        <f t="shared" si="20"/>
        <v>40</v>
      </c>
      <c r="CT66" s="205">
        <f t="shared" si="20"/>
        <v>67.5</v>
      </c>
      <c r="CU66" s="204">
        <f t="shared" si="20"/>
        <v>0</v>
      </c>
      <c r="CV66" s="204">
        <f t="shared" si="20"/>
        <v>50</v>
      </c>
      <c r="CW66" s="204">
        <f t="shared" si="20"/>
        <v>0</v>
      </c>
      <c r="CX66" s="203">
        <f t="shared" si="20"/>
        <v>5</v>
      </c>
      <c r="CY66" s="204">
        <f t="shared" si="13"/>
        <v>25</v>
      </c>
      <c r="CZ66" s="204">
        <f t="shared" si="14"/>
        <v>45</v>
      </c>
      <c r="DA66" s="204">
        <f t="shared" si="15"/>
        <v>50</v>
      </c>
      <c r="DB66" s="205">
        <f t="shared" si="16"/>
        <v>120</v>
      </c>
      <c r="DC66" s="206">
        <f t="shared" si="17"/>
        <v>400</v>
      </c>
      <c r="DD66" s="27"/>
      <c r="DE66" s="27"/>
      <c r="DF66" s="27"/>
    </row>
    <row r="67" spans="1:110" ht="23.1" customHeight="1" x14ac:dyDescent="0.25">
      <c r="A67" s="230">
        <v>63</v>
      </c>
      <c r="B67" s="271" t="s">
        <v>74</v>
      </c>
      <c r="C67" s="272">
        <v>120000</v>
      </c>
      <c r="D67" s="271"/>
      <c r="E67" s="380" t="s">
        <v>72</v>
      </c>
      <c r="F67" s="381" t="s">
        <v>72</v>
      </c>
      <c r="G67" s="381" t="s">
        <v>72</v>
      </c>
      <c r="H67" s="381" t="s">
        <v>72</v>
      </c>
      <c r="I67" s="381" t="s">
        <v>72</v>
      </c>
      <c r="J67" s="274" t="s">
        <v>539</v>
      </c>
      <c r="K67" s="274" t="s">
        <v>539</v>
      </c>
      <c r="L67" s="274" t="s">
        <v>539</v>
      </c>
      <c r="M67" s="274" t="s">
        <v>539</v>
      </c>
      <c r="N67" s="274" t="s">
        <v>539</v>
      </c>
      <c r="O67" s="274" t="s">
        <v>539</v>
      </c>
      <c r="P67" s="274" t="s">
        <v>539</v>
      </c>
      <c r="Q67" s="274" t="s">
        <v>539</v>
      </c>
      <c r="R67" s="274" t="s">
        <v>539</v>
      </c>
      <c r="S67" s="274" t="s">
        <v>539</v>
      </c>
      <c r="T67" s="274" t="s">
        <v>539</v>
      </c>
      <c r="U67" s="273" t="s">
        <v>539</v>
      </c>
      <c r="V67" s="274" t="s">
        <v>539</v>
      </c>
      <c r="W67" s="274" t="s">
        <v>539</v>
      </c>
      <c r="X67" s="274" t="s">
        <v>539</v>
      </c>
      <c r="Y67" s="274" t="s">
        <v>539</v>
      </c>
      <c r="Z67" s="274" t="s">
        <v>539</v>
      </c>
      <c r="AA67" s="274" t="s">
        <v>539</v>
      </c>
      <c r="AB67" s="382" t="s">
        <v>542</v>
      </c>
      <c r="AC67" s="381" t="s">
        <v>86</v>
      </c>
      <c r="AD67" s="381" t="s">
        <v>86</v>
      </c>
      <c r="AE67" s="381" t="s">
        <v>86</v>
      </c>
      <c r="AF67" s="381" t="s">
        <v>86</v>
      </c>
      <c r="AG67" s="381" t="s">
        <v>86</v>
      </c>
      <c r="AH67" s="381" t="s">
        <v>86</v>
      </c>
      <c r="AI67" s="381" t="s">
        <v>86</v>
      </c>
      <c r="AJ67" s="381" t="s">
        <v>86</v>
      </c>
      <c r="AK67" s="381" t="s">
        <v>86</v>
      </c>
      <c r="AL67" s="381" t="s">
        <v>86</v>
      </c>
      <c r="AM67" s="346" t="s">
        <v>542</v>
      </c>
      <c r="AN67" s="277" t="s">
        <v>537</v>
      </c>
      <c r="AO67" s="277" t="s">
        <v>537</v>
      </c>
      <c r="AP67" s="277" t="s">
        <v>537</v>
      </c>
      <c r="AQ67" s="277" t="s">
        <v>537</v>
      </c>
      <c r="AR67" s="277" t="s">
        <v>537</v>
      </c>
      <c r="AS67" s="277" t="s">
        <v>537</v>
      </c>
      <c r="AT67" s="277" t="s">
        <v>537</v>
      </c>
      <c r="AU67" s="277" t="s">
        <v>537</v>
      </c>
      <c r="AV67" s="278" t="s">
        <v>537</v>
      </c>
      <c r="AW67" s="279" t="s">
        <v>537</v>
      </c>
      <c r="AX67" s="277" t="s">
        <v>537</v>
      </c>
      <c r="AY67" s="277" t="s">
        <v>537</v>
      </c>
      <c r="AZ67" s="277" t="s">
        <v>537</v>
      </c>
      <c r="BA67" s="277" t="s">
        <v>537</v>
      </c>
      <c r="BB67" s="277" t="s">
        <v>537</v>
      </c>
      <c r="BC67" s="277" t="s">
        <v>537</v>
      </c>
      <c r="BD67" s="277" t="s">
        <v>537</v>
      </c>
      <c r="BE67" s="277" t="s">
        <v>537</v>
      </c>
      <c r="BF67" s="277" t="s">
        <v>537</v>
      </c>
      <c r="BG67" s="280" t="s">
        <v>525</v>
      </c>
      <c r="BH67" s="280" t="s">
        <v>525</v>
      </c>
      <c r="BI67" s="280" t="s">
        <v>525</v>
      </c>
      <c r="BJ67" s="280" t="s">
        <v>525</v>
      </c>
      <c r="BK67" s="280" t="s">
        <v>525</v>
      </c>
      <c r="BL67" s="280" t="s">
        <v>525</v>
      </c>
      <c r="BM67" s="280" t="s">
        <v>525</v>
      </c>
      <c r="BN67" s="280" t="s">
        <v>525</v>
      </c>
      <c r="BO67" s="285" t="s">
        <v>538</v>
      </c>
      <c r="BP67" s="285" t="s">
        <v>538</v>
      </c>
      <c r="BQ67" s="285" t="s">
        <v>538</v>
      </c>
      <c r="BR67" s="285" t="s">
        <v>538</v>
      </c>
      <c r="BS67" s="285" t="s">
        <v>538</v>
      </c>
      <c r="BT67" s="285" t="s">
        <v>538</v>
      </c>
      <c r="BU67" s="286" t="s">
        <v>538</v>
      </c>
      <c r="BV67" s="287" t="s">
        <v>156</v>
      </c>
      <c r="BW67" s="288" t="s">
        <v>156</v>
      </c>
      <c r="BX67" s="288" t="s">
        <v>156</v>
      </c>
      <c r="BY67" s="288" t="s">
        <v>156</v>
      </c>
      <c r="BZ67" s="288" t="s">
        <v>156</v>
      </c>
      <c r="CA67" s="288" t="s">
        <v>156</v>
      </c>
      <c r="CB67" s="288" t="s">
        <v>156</v>
      </c>
      <c r="CC67" s="288" t="s">
        <v>156</v>
      </c>
      <c r="CD67" s="288" t="s">
        <v>156</v>
      </c>
      <c r="CE67" s="288" t="s">
        <v>156</v>
      </c>
      <c r="CF67" s="345" t="s">
        <v>541</v>
      </c>
      <c r="CG67" s="345" t="s">
        <v>541</v>
      </c>
      <c r="CH67" s="345" t="s">
        <v>541</v>
      </c>
      <c r="CI67" s="345" t="s">
        <v>541</v>
      </c>
      <c r="CJ67" s="345" t="s">
        <v>541</v>
      </c>
      <c r="CK67" s="345" t="s">
        <v>541</v>
      </c>
      <c r="CL67" s="345" t="s">
        <v>541</v>
      </c>
      <c r="CM67" s="345" t="s">
        <v>541</v>
      </c>
      <c r="CN67" s="345" t="s">
        <v>541</v>
      </c>
      <c r="CO67" s="345" t="s">
        <v>541</v>
      </c>
      <c r="CP67" s="202"/>
      <c r="CQ67" s="203">
        <f t="shared" si="20"/>
        <v>82.5</v>
      </c>
      <c r="CR67" s="204">
        <f t="shared" si="20"/>
        <v>35</v>
      </c>
      <c r="CS67" s="204">
        <f t="shared" si="20"/>
        <v>40</v>
      </c>
      <c r="CT67" s="205">
        <f t="shared" si="20"/>
        <v>67.5</v>
      </c>
      <c r="CU67" s="204">
        <f t="shared" si="20"/>
        <v>0</v>
      </c>
      <c r="CV67" s="204">
        <f t="shared" si="20"/>
        <v>50</v>
      </c>
      <c r="CW67" s="204">
        <f t="shared" si="20"/>
        <v>0</v>
      </c>
      <c r="CX67" s="203">
        <f t="shared" si="20"/>
        <v>5</v>
      </c>
      <c r="CY67" s="204">
        <f t="shared" si="13"/>
        <v>25</v>
      </c>
      <c r="CZ67" s="204">
        <f t="shared" si="14"/>
        <v>45</v>
      </c>
      <c r="DA67" s="204">
        <f t="shared" si="15"/>
        <v>50</v>
      </c>
      <c r="DB67" s="205">
        <f t="shared" si="16"/>
        <v>120</v>
      </c>
      <c r="DC67" s="206">
        <f t="shared" si="17"/>
        <v>400</v>
      </c>
      <c r="DD67" s="27"/>
      <c r="DE67" s="27"/>
      <c r="DF67" s="27"/>
    </row>
    <row r="68" spans="1:110" ht="23.1" customHeight="1" x14ac:dyDescent="0.25">
      <c r="A68" s="230">
        <v>64</v>
      </c>
      <c r="B68" s="271" t="s">
        <v>394</v>
      </c>
      <c r="C68" s="272">
        <v>206333</v>
      </c>
      <c r="D68" s="271"/>
      <c r="E68" s="273" t="s">
        <v>539</v>
      </c>
      <c r="F68" s="274" t="s">
        <v>539</v>
      </c>
      <c r="G68" s="274" t="s">
        <v>539</v>
      </c>
      <c r="H68" s="274" t="s">
        <v>539</v>
      </c>
      <c r="I68" s="274" t="s">
        <v>539</v>
      </c>
      <c r="J68" s="274" t="s">
        <v>539</v>
      </c>
      <c r="K68" s="274" t="s">
        <v>539</v>
      </c>
      <c r="L68" s="274" t="s">
        <v>539</v>
      </c>
      <c r="M68" s="274" t="s">
        <v>539</v>
      </c>
      <c r="N68" s="274" t="s">
        <v>539</v>
      </c>
      <c r="O68" s="274" t="s">
        <v>539</v>
      </c>
      <c r="P68" s="274" t="s">
        <v>539</v>
      </c>
      <c r="Q68" s="274" t="s">
        <v>539</v>
      </c>
      <c r="R68" s="274" t="s">
        <v>539</v>
      </c>
      <c r="S68" s="274" t="s">
        <v>539</v>
      </c>
      <c r="T68" s="274" t="s">
        <v>539</v>
      </c>
      <c r="U68" s="273" t="s">
        <v>539</v>
      </c>
      <c r="V68" s="274" t="s">
        <v>539</v>
      </c>
      <c r="W68" s="274" t="s">
        <v>539</v>
      </c>
      <c r="X68" s="274" t="s">
        <v>539</v>
      </c>
      <c r="Y68" s="274" t="s">
        <v>539</v>
      </c>
      <c r="Z68" s="274" t="s">
        <v>539</v>
      </c>
      <c r="AA68" s="274" t="s">
        <v>539</v>
      </c>
      <c r="AB68" s="274" t="s">
        <v>539</v>
      </c>
      <c r="AC68" s="274" t="s">
        <v>539</v>
      </c>
      <c r="AD68" s="274" t="s">
        <v>539</v>
      </c>
      <c r="AE68" s="274" t="s">
        <v>539</v>
      </c>
      <c r="AF68" s="274" t="s">
        <v>539</v>
      </c>
      <c r="AG68" s="274" t="s">
        <v>539</v>
      </c>
      <c r="AH68" s="274" t="s">
        <v>539</v>
      </c>
      <c r="AI68" s="274" t="s">
        <v>539</v>
      </c>
      <c r="AJ68" s="274" t="s">
        <v>539</v>
      </c>
      <c r="AK68" s="274" t="s">
        <v>539</v>
      </c>
      <c r="AL68" s="274" t="s">
        <v>539</v>
      </c>
      <c r="AM68" s="274" t="s">
        <v>539</v>
      </c>
      <c r="AN68" s="277" t="s">
        <v>537</v>
      </c>
      <c r="AO68" s="277" t="s">
        <v>537</v>
      </c>
      <c r="AP68" s="277" t="s">
        <v>537</v>
      </c>
      <c r="AQ68" s="277" t="s">
        <v>537</v>
      </c>
      <c r="AR68" s="277" t="s">
        <v>537</v>
      </c>
      <c r="AS68" s="277" t="s">
        <v>537</v>
      </c>
      <c r="AT68" s="277" t="s">
        <v>537</v>
      </c>
      <c r="AU68" s="277" t="s">
        <v>537</v>
      </c>
      <c r="AV68" s="278" t="s">
        <v>537</v>
      </c>
      <c r="AW68" s="279" t="s">
        <v>537</v>
      </c>
      <c r="AX68" s="277" t="s">
        <v>537</v>
      </c>
      <c r="AY68" s="277" t="s">
        <v>537</v>
      </c>
      <c r="AZ68" s="277" t="s">
        <v>537</v>
      </c>
      <c r="BA68" s="277" t="s">
        <v>537</v>
      </c>
      <c r="BB68" s="277" t="s">
        <v>537</v>
      </c>
      <c r="BC68" s="277" t="s">
        <v>537</v>
      </c>
      <c r="BD68" s="277" t="s">
        <v>537</v>
      </c>
      <c r="BE68" s="277" t="s">
        <v>537</v>
      </c>
      <c r="BF68" s="277" t="s">
        <v>537</v>
      </c>
      <c r="BG68" s="280" t="s">
        <v>525</v>
      </c>
      <c r="BH68" s="280" t="s">
        <v>525</v>
      </c>
      <c r="BI68" s="280" t="s">
        <v>525</v>
      </c>
      <c r="BJ68" s="280" t="s">
        <v>525</v>
      </c>
      <c r="BK68" s="280" t="s">
        <v>525</v>
      </c>
      <c r="BL68" s="280" t="s">
        <v>525</v>
      </c>
      <c r="BM68" s="280" t="s">
        <v>525</v>
      </c>
      <c r="BN68" s="280" t="s">
        <v>525</v>
      </c>
      <c r="BO68" s="285" t="s">
        <v>538</v>
      </c>
      <c r="BP68" s="285" t="s">
        <v>538</v>
      </c>
      <c r="BQ68" s="285" t="s">
        <v>538</v>
      </c>
      <c r="BR68" s="285" t="s">
        <v>538</v>
      </c>
      <c r="BS68" s="285" t="s">
        <v>538</v>
      </c>
      <c r="BT68" s="285" t="s">
        <v>538</v>
      </c>
      <c r="BU68" s="286" t="s">
        <v>538</v>
      </c>
      <c r="BV68" s="287" t="s">
        <v>159</v>
      </c>
      <c r="BW68" s="289" t="s">
        <v>159</v>
      </c>
      <c r="BX68" s="289" t="s">
        <v>159</v>
      </c>
      <c r="BY68" s="289" t="s">
        <v>159</v>
      </c>
      <c r="BZ68" s="289" t="s">
        <v>159</v>
      </c>
      <c r="CA68" s="289" t="s">
        <v>159</v>
      </c>
      <c r="CB68" s="289" t="s">
        <v>159</v>
      </c>
      <c r="CC68" s="289" t="s">
        <v>159</v>
      </c>
      <c r="CD68" s="289" t="s">
        <v>159</v>
      </c>
      <c r="CE68" s="289" t="s">
        <v>159</v>
      </c>
      <c r="CF68" s="290" t="s">
        <v>177</v>
      </c>
      <c r="CG68" s="290" t="s">
        <v>177</v>
      </c>
      <c r="CH68" s="290" t="s">
        <v>177</v>
      </c>
      <c r="CI68" s="290" t="s">
        <v>177</v>
      </c>
      <c r="CJ68" s="290" t="s">
        <v>177</v>
      </c>
      <c r="CK68" s="290" t="s">
        <v>177</v>
      </c>
      <c r="CL68" s="290" t="s">
        <v>177</v>
      </c>
      <c r="CM68" s="290" t="s">
        <v>177</v>
      </c>
      <c r="CN68" s="290" t="s">
        <v>177</v>
      </c>
      <c r="CO68" s="290" t="s">
        <v>177</v>
      </c>
      <c r="CP68" s="202"/>
      <c r="CQ68" s="203">
        <f t="shared" si="20"/>
        <v>82.5</v>
      </c>
      <c r="CR68" s="204">
        <f t="shared" si="20"/>
        <v>35</v>
      </c>
      <c r="CS68" s="204">
        <f t="shared" si="20"/>
        <v>40</v>
      </c>
      <c r="CT68" s="205">
        <f t="shared" si="20"/>
        <v>142.5</v>
      </c>
      <c r="CU68" s="204">
        <f t="shared" si="20"/>
        <v>0</v>
      </c>
      <c r="CV68" s="204">
        <f t="shared" si="20"/>
        <v>0</v>
      </c>
      <c r="CW68" s="204">
        <f t="shared" si="20"/>
        <v>0</v>
      </c>
      <c r="CX68" s="203">
        <f t="shared" si="20"/>
        <v>0</v>
      </c>
      <c r="CY68" s="204">
        <f t="shared" si="13"/>
        <v>0</v>
      </c>
      <c r="CZ68" s="204">
        <f t="shared" si="14"/>
        <v>0</v>
      </c>
      <c r="DA68" s="204">
        <f t="shared" si="15"/>
        <v>100</v>
      </c>
      <c r="DB68" s="205">
        <f t="shared" si="16"/>
        <v>100</v>
      </c>
      <c r="DC68" s="206">
        <f t="shared" si="17"/>
        <v>400</v>
      </c>
      <c r="DD68" s="27"/>
      <c r="DE68" s="27"/>
      <c r="DF68" s="27"/>
    </row>
    <row r="69" spans="1:110" ht="23.1" customHeight="1" thickBot="1" x14ac:dyDescent="0.3">
      <c r="A69" s="231">
        <v>65</v>
      </c>
      <c r="B69" s="292" t="s">
        <v>90</v>
      </c>
      <c r="C69" s="293">
        <v>193137</v>
      </c>
      <c r="D69" s="292"/>
      <c r="E69" s="384" t="s">
        <v>114</v>
      </c>
      <c r="F69" s="385" t="s">
        <v>114</v>
      </c>
      <c r="G69" s="385" t="s">
        <v>114</v>
      </c>
      <c r="H69" s="385" t="s">
        <v>114</v>
      </c>
      <c r="I69" s="385" t="s">
        <v>114</v>
      </c>
      <c r="J69" s="295" t="s">
        <v>539</v>
      </c>
      <c r="K69" s="295" t="s">
        <v>539</v>
      </c>
      <c r="L69" s="295" t="s">
        <v>539</v>
      </c>
      <c r="M69" s="295" t="s">
        <v>539</v>
      </c>
      <c r="N69" s="295" t="s">
        <v>539</v>
      </c>
      <c r="O69" s="295" t="s">
        <v>539</v>
      </c>
      <c r="P69" s="295" t="s">
        <v>539</v>
      </c>
      <c r="Q69" s="295" t="s">
        <v>539</v>
      </c>
      <c r="R69" s="295" t="s">
        <v>539</v>
      </c>
      <c r="S69" s="295" t="s">
        <v>539</v>
      </c>
      <c r="T69" s="295" t="s">
        <v>539</v>
      </c>
      <c r="U69" s="294" t="s">
        <v>539</v>
      </c>
      <c r="V69" s="295" t="s">
        <v>539</v>
      </c>
      <c r="W69" s="295" t="s">
        <v>539</v>
      </c>
      <c r="X69" s="295" t="s">
        <v>539</v>
      </c>
      <c r="Y69" s="295" t="s">
        <v>539</v>
      </c>
      <c r="Z69" s="295" t="s">
        <v>539</v>
      </c>
      <c r="AA69" s="295" t="s">
        <v>539</v>
      </c>
      <c r="AB69" s="386" t="s">
        <v>542</v>
      </c>
      <c r="AC69" s="385" t="s">
        <v>88</v>
      </c>
      <c r="AD69" s="385" t="s">
        <v>88</v>
      </c>
      <c r="AE69" s="385" t="s">
        <v>88</v>
      </c>
      <c r="AF69" s="385" t="s">
        <v>88</v>
      </c>
      <c r="AG69" s="385" t="s">
        <v>88</v>
      </c>
      <c r="AH69" s="385" t="s">
        <v>88</v>
      </c>
      <c r="AI69" s="385" t="s">
        <v>88</v>
      </c>
      <c r="AJ69" s="385" t="s">
        <v>88</v>
      </c>
      <c r="AK69" s="385" t="s">
        <v>88</v>
      </c>
      <c r="AL69" s="385" t="s">
        <v>88</v>
      </c>
      <c r="AM69" s="348" t="s">
        <v>542</v>
      </c>
      <c r="AN69" s="297" t="s">
        <v>537</v>
      </c>
      <c r="AO69" s="297" t="s">
        <v>537</v>
      </c>
      <c r="AP69" s="297" t="s">
        <v>537</v>
      </c>
      <c r="AQ69" s="297" t="s">
        <v>537</v>
      </c>
      <c r="AR69" s="297" t="s">
        <v>537</v>
      </c>
      <c r="AS69" s="297" t="s">
        <v>537</v>
      </c>
      <c r="AT69" s="297" t="s">
        <v>537</v>
      </c>
      <c r="AU69" s="297" t="s">
        <v>537</v>
      </c>
      <c r="AV69" s="298" t="s">
        <v>537</v>
      </c>
      <c r="AW69" s="299" t="s">
        <v>537</v>
      </c>
      <c r="AX69" s="297" t="s">
        <v>537</v>
      </c>
      <c r="AY69" s="297" t="s">
        <v>537</v>
      </c>
      <c r="AZ69" s="297" t="s">
        <v>537</v>
      </c>
      <c r="BA69" s="297" t="s">
        <v>537</v>
      </c>
      <c r="BB69" s="297" t="s">
        <v>537</v>
      </c>
      <c r="BC69" s="297" t="s">
        <v>537</v>
      </c>
      <c r="BD69" s="297" t="s">
        <v>537</v>
      </c>
      <c r="BE69" s="297" t="s">
        <v>537</v>
      </c>
      <c r="BF69" s="297" t="s">
        <v>537</v>
      </c>
      <c r="BG69" s="300" t="s">
        <v>525</v>
      </c>
      <c r="BH69" s="300" t="s">
        <v>525</v>
      </c>
      <c r="BI69" s="300" t="s">
        <v>525</v>
      </c>
      <c r="BJ69" s="300" t="s">
        <v>525</v>
      </c>
      <c r="BK69" s="300" t="s">
        <v>525</v>
      </c>
      <c r="BL69" s="300" t="s">
        <v>525</v>
      </c>
      <c r="BM69" s="300" t="s">
        <v>525</v>
      </c>
      <c r="BN69" s="300" t="s">
        <v>525</v>
      </c>
      <c r="BO69" s="296" t="s">
        <v>538</v>
      </c>
      <c r="BP69" s="296" t="s">
        <v>538</v>
      </c>
      <c r="BQ69" s="296" t="s">
        <v>538</v>
      </c>
      <c r="BR69" s="296" t="s">
        <v>538</v>
      </c>
      <c r="BS69" s="296" t="s">
        <v>538</v>
      </c>
      <c r="BT69" s="296" t="s">
        <v>538</v>
      </c>
      <c r="BU69" s="301" t="s">
        <v>538</v>
      </c>
      <c r="BV69" s="302" t="s">
        <v>156</v>
      </c>
      <c r="BW69" s="303" t="s">
        <v>156</v>
      </c>
      <c r="BX69" s="303" t="s">
        <v>156</v>
      </c>
      <c r="BY69" s="303" t="s">
        <v>156</v>
      </c>
      <c r="BZ69" s="303" t="s">
        <v>156</v>
      </c>
      <c r="CA69" s="303" t="s">
        <v>156</v>
      </c>
      <c r="CB69" s="303" t="s">
        <v>156</v>
      </c>
      <c r="CC69" s="303" t="s">
        <v>156</v>
      </c>
      <c r="CD69" s="303" t="s">
        <v>156</v>
      </c>
      <c r="CE69" s="303" t="s">
        <v>156</v>
      </c>
      <c r="CF69" s="349" t="s">
        <v>541</v>
      </c>
      <c r="CG69" s="349" t="s">
        <v>541</v>
      </c>
      <c r="CH69" s="349" t="s">
        <v>541</v>
      </c>
      <c r="CI69" s="349" t="s">
        <v>541</v>
      </c>
      <c r="CJ69" s="349" t="s">
        <v>541</v>
      </c>
      <c r="CK69" s="349" t="s">
        <v>541</v>
      </c>
      <c r="CL69" s="349" t="s">
        <v>541</v>
      </c>
      <c r="CM69" s="349" t="s">
        <v>541</v>
      </c>
      <c r="CN69" s="349" t="s">
        <v>541</v>
      </c>
      <c r="CO69" s="349" t="s">
        <v>541</v>
      </c>
      <c r="CP69" s="209"/>
      <c r="CQ69" s="210">
        <f t="shared" si="20"/>
        <v>82.5</v>
      </c>
      <c r="CR69" s="211">
        <f t="shared" si="20"/>
        <v>35</v>
      </c>
      <c r="CS69" s="211">
        <f t="shared" si="20"/>
        <v>40</v>
      </c>
      <c r="CT69" s="212">
        <f t="shared" si="20"/>
        <v>67.5</v>
      </c>
      <c r="CU69" s="211">
        <f t="shared" si="20"/>
        <v>0</v>
      </c>
      <c r="CV69" s="211">
        <f t="shared" si="20"/>
        <v>50</v>
      </c>
      <c r="CW69" s="211">
        <f t="shared" si="20"/>
        <v>0</v>
      </c>
      <c r="CX69" s="210">
        <f t="shared" si="20"/>
        <v>5</v>
      </c>
      <c r="CY69" s="211">
        <f t="shared" ref="CY69:CY74" si="21">SUMIFS($E$4:$T$4,$E69:$T69,"&lt;&gt;" &amp; $CQ$4,$E69:$T69,"&lt;&gt;" &amp; $CR$4,$E69:$T69,"&lt;&gt;" &amp; $CS$4,$E69:$T69,"&lt;&gt;" &amp; $CT$4,$E69:$T69,"&lt;&gt;" &amp; $CU$4,$E69:$T69,"&lt;&gt;" &amp; $CV$4,$E69:$T69,"&lt;&gt;" &amp; $CW$4,$E69:$T69,"&lt;&gt;" &amp; $CX$4)</f>
        <v>25</v>
      </c>
      <c r="CZ69" s="211">
        <f t="shared" ref="CZ69:CZ74" si="22">SUMIFS($U$4:$AV$4,$U69:$AV69,"&lt;&gt;" &amp; $CQ$4,$U69:$AV69,"&lt;&gt;" &amp; $CR$4,$U69:$AV69,"&lt;&gt;" &amp; $CS$4,$U69:$AV69,"&lt;&gt;" &amp; $CT$4,$U69:$AV69,"&lt;&gt;" &amp; $CU$4,$U69:$AV69,"&lt;&gt;" &amp; $CV$4,$U69:$AV69,"&lt;&gt;" &amp; $CW$4,$U69:$AV69,"&lt;&gt;" &amp; $CX$4)</f>
        <v>45</v>
      </c>
      <c r="DA69" s="211">
        <f t="shared" ref="DA69:DA74" si="23">SUMIFS($BV$4:$CO$4,$BV69:$CO69,"&lt;&gt;" &amp; $CQ$4,$BV69:$CO69,"&lt;&gt;" &amp; $CR$4,$BV69:$CO69,"&lt;&gt;" &amp; $CS$4,$BV69:$CO69,"&lt;&gt;" &amp; $CT$4,$BV69:$CO69,"&lt;&gt;" &amp; $CU$4,$BV69:$CO69,"&lt;&gt;" &amp; $CV$4,$BV69:$CO69,"&lt;&gt;" &amp; $CW$4,$BV69:$CO69,"&lt;&gt;" &amp; $CX$4)</f>
        <v>50</v>
      </c>
      <c r="DB69" s="212">
        <f t="shared" ref="DB69:DB74" si="24">SUM(CY69:DA69)</f>
        <v>120</v>
      </c>
      <c r="DC69" s="213">
        <f t="shared" ref="DC69:DC74" si="25">SUM(CQ69:CX69)+DB69</f>
        <v>400</v>
      </c>
      <c r="DD69" s="27"/>
      <c r="DE69" s="27"/>
      <c r="DF69" s="27"/>
    </row>
    <row r="70" spans="1:110" ht="23.1" customHeight="1" x14ac:dyDescent="0.25">
      <c r="A70" s="238">
        <v>66</v>
      </c>
      <c r="B70" s="379" t="s">
        <v>397</v>
      </c>
      <c r="C70" s="387">
        <v>7927</v>
      </c>
      <c r="D70" s="379"/>
      <c r="E70" s="388" t="s">
        <v>517</v>
      </c>
      <c r="F70" s="389" t="s">
        <v>517</v>
      </c>
      <c r="G70" s="389" t="s">
        <v>517</v>
      </c>
      <c r="H70" s="389" t="s">
        <v>517</v>
      </c>
      <c r="I70" s="389" t="s">
        <v>517</v>
      </c>
      <c r="J70" s="389" t="s">
        <v>517</v>
      </c>
      <c r="K70" s="389" t="s">
        <v>517</v>
      </c>
      <c r="L70" s="389" t="s">
        <v>517</v>
      </c>
      <c r="M70" s="389" t="s">
        <v>517</v>
      </c>
      <c r="N70" s="390" t="s">
        <v>539</v>
      </c>
      <c r="O70" s="390" t="s">
        <v>539</v>
      </c>
      <c r="P70" s="390" t="s">
        <v>539</v>
      </c>
      <c r="Q70" s="390" t="s">
        <v>539</v>
      </c>
      <c r="R70" s="390" t="s">
        <v>539</v>
      </c>
      <c r="S70" s="390" t="s">
        <v>539</v>
      </c>
      <c r="T70" s="390" t="s">
        <v>539</v>
      </c>
      <c r="U70" s="388" t="s">
        <v>517</v>
      </c>
      <c r="V70" s="389" t="s">
        <v>517</v>
      </c>
      <c r="W70" s="389" t="s">
        <v>517</v>
      </c>
      <c r="X70" s="389" t="s">
        <v>517</v>
      </c>
      <c r="Y70" s="389" t="s">
        <v>517</v>
      </c>
      <c r="Z70" s="389" t="s">
        <v>517</v>
      </c>
      <c r="AA70" s="389" t="s">
        <v>517</v>
      </c>
      <c r="AB70" s="389" t="s">
        <v>517</v>
      </c>
      <c r="AC70" s="389" t="s">
        <v>517</v>
      </c>
      <c r="AD70" s="389" t="s">
        <v>517</v>
      </c>
      <c r="AE70" s="389" t="s">
        <v>517</v>
      </c>
      <c r="AF70" s="391" t="s">
        <v>517</v>
      </c>
      <c r="AG70" s="389" t="s">
        <v>517</v>
      </c>
      <c r="AH70" s="389" t="s">
        <v>517</v>
      </c>
      <c r="AI70" s="389" t="s">
        <v>517</v>
      </c>
      <c r="AJ70" s="389" t="s">
        <v>517</v>
      </c>
      <c r="AK70" s="389" t="s">
        <v>517</v>
      </c>
      <c r="AL70" s="389" t="s">
        <v>517</v>
      </c>
      <c r="AM70" s="389" t="s">
        <v>517</v>
      </c>
      <c r="AN70" s="390" t="s">
        <v>539</v>
      </c>
      <c r="AO70" s="390" t="s">
        <v>539</v>
      </c>
      <c r="AP70" s="390" t="s">
        <v>539</v>
      </c>
      <c r="AQ70" s="390" t="s">
        <v>539</v>
      </c>
      <c r="AR70" s="390" t="s">
        <v>539</v>
      </c>
      <c r="AS70" s="390" t="s">
        <v>539</v>
      </c>
      <c r="AT70" s="390" t="s">
        <v>539</v>
      </c>
      <c r="AU70" s="390" t="s">
        <v>539</v>
      </c>
      <c r="AV70" s="392" t="s">
        <v>539</v>
      </c>
      <c r="AW70" s="388" t="s">
        <v>517</v>
      </c>
      <c r="AX70" s="389" t="s">
        <v>517</v>
      </c>
      <c r="AY70" s="389" t="s">
        <v>517</v>
      </c>
      <c r="AZ70" s="389" t="s">
        <v>517</v>
      </c>
      <c r="BA70" s="389" t="s">
        <v>517</v>
      </c>
      <c r="BB70" s="389" t="s">
        <v>517</v>
      </c>
      <c r="BC70" s="389" t="s">
        <v>517</v>
      </c>
      <c r="BD70" s="389" t="s">
        <v>517</v>
      </c>
      <c r="BE70" s="389" t="s">
        <v>517</v>
      </c>
      <c r="BF70" s="389" t="s">
        <v>517</v>
      </c>
      <c r="BG70" s="389" t="s">
        <v>517</v>
      </c>
      <c r="BH70" s="389" t="s">
        <v>517</v>
      </c>
      <c r="BI70" s="389" t="s">
        <v>517</v>
      </c>
      <c r="BJ70" s="389" t="s">
        <v>517</v>
      </c>
      <c r="BK70" s="389" t="s">
        <v>517</v>
      </c>
      <c r="BL70" s="389" t="s">
        <v>517</v>
      </c>
      <c r="BM70" s="389" t="s">
        <v>517</v>
      </c>
      <c r="BN70" s="389" t="s">
        <v>517</v>
      </c>
      <c r="BO70" s="389" t="s">
        <v>517</v>
      </c>
      <c r="BP70" s="389" t="s">
        <v>517</v>
      </c>
      <c r="BQ70" s="389" t="s">
        <v>517</v>
      </c>
      <c r="BR70" s="389" t="s">
        <v>517</v>
      </c>
      <c r="BS70" s="389" t="s">
        <v>517</v>
      </c>
      <c r="BT70" s="389" t="s">
        <v>517</v>
      </c>
      <c r="BU70" s="393" t="s">
        <v>517</v>
      </c>
      <c r="BV70" s="389" t="s">
        <v>517</v>
      </c>
      <c r="BW70" s="389" t="s">
        <v>517</v>
      </c>
      <c r="BX70" s="389" t="s">
        <v>517</v>
      </c>
      <c r="BY70" s="389" t="s">
        <v>517</v>
      </c>
      <c r="BZ70" s="389" t="s">
        <v>517</v>
      </c>
      <c r="CA70" s="389" t="s">
        <v>517</v>
      </c>
      <c r="CB70" s="389" t="s">
        <v>517</v>
      </c>
      <c r="CC70" s="389" t="s">
        <v>517</v>
      </c>
      <c r="CD70" s="389" t="s">
        <v>517</v>
      </c>
      <c r="CE70" s="389" t="s">
        <v>517</v>
      </c>
      <c r="CF70" s="389" t="s">
        <v>517</v>
      </c>
      <c r="CG70" s="389" t="s">
        <v>517</v>
      </c>
      <c r="CH70" s="389" t="s">
        <v>517</v>
      </c>
      <c r="CI70" s="389" t="s">
        <v>517</v>
      </c>
      <c r="CJ70" s="389" t="s">
        <v>517</v>
      </c>
      <c r="CK70" s="389" t="s">
        <v>517</v>
      </c>
      <c r="CL70" s="389" t="s">
        <v>517</v>
      </c>
      <c r="CM70" s="389" t="s">
        <v>517</v>
      </c>
      <c r="CN70" s="389" t="s">
        <v>517</v>
      </c>
      <c r="CO70" s="389" t="s">
        <v>517</v>
      </c>
      <c r="CP70" s="214"/>
      <c r="CQ70" s="215">
        <f t="shared" si="20"/>
        <v>0</v>
      </c>
      <c r="CR70" s="191">
        <f t="shared" si="20"/>
        <v>0</v>
      </c>
      <c r="CS70" s="191">
        <f t="shared" si="20"/>
        <v>0</v>
      </c>
      <c r="CT70" s="216">
        <f t="shared" si="20"/>
        <v>65</v>
      </c>
      <c r="CU70" s="191">
        <f t="shared" si="20"/>
        <v>0</v>
      </c>
      <c r="CV70" s="191">
        <f t="shared" si="20"/>
        <v>0</v>
      </c>
      <c r="CW70" s="191">
        <f t="shared" si="20"/>
        <v>335</v>
      </c>
      <c r="CX70" s="215">
        <f t="shared" si="20"/>
        <v>0</v>
      </c>
      <c r="CY70" s="191">
        <f t="shared" si="21"/>
        <v>0</v>
      </c>
      <c r="CZ70" s="191">
        <f t="shared" si="22"/>
        <v>0</v>
      </c>
      <c r="DA70" s="191">
        <f t="shared" si="23"/>
        <v>0</v>
      </c>
      <c r="DB70" s="216">
        <f t="shared" si="24"/>
        <v>0</v>
      </c>
      <c r="DC70" s="217">
        <f t="shared" si="25"/>
        <v>400</v>
      </c>
      <c r="DD70" s="27"/>
      <c r="DE70" s="27"/>
      <c r="DF70" s="27"/>
    </row>
    <row r="71" spans="1:110" ht="23.1" customHeight="1" x14ac:dyDescent="0.25">
      <c r="A71" s="239">
        <v>67</v>
      </c>
      <c r="B71" s="271" t="s">
        <v>400</v>
      </c>
      <c r="C71" s="272">
        <v>9539</v>
      </c>
      <c r="D71" s="271"/>
      <c r="E71" s="394" t="s">
        <v>517</v>
      </c>
      <c r="F71" s="395" t="s">
        <v>517</v>
      </c>
      <c r="G71" s="395" t="s">
        <v>517</v>
      </c>
      <c r="H71" s="395" t="s">
        <v>517</v>
      </c>
      <c r="I71" s="395" t="s">
        <v>517</v>
      </c>
      <c r="J71" s="395" t="s">
        <v>517</v>
      </c>
      <c r="K71" s="395" t="s">
        <v>517</v>
      </c>
      <c r="L71" s="395" t="s">
        <v>517</v>
      </c>
      <c r="M71" s="395" t="s">
        <v>517</v>
      </c>
      <c r="N71" s="274" t="s">
        <v>539</v>
      </c>
      <c r="O71" s="274" t="s">
        <v>539</v>
      </c>
      <c r="P71" s="274" t="s">
        <v>539</v>
      </c>
      <c r="Q71" s="274" t="s">
        <v>539</v>
      </c>
      <c r="R71" s="274" t="s">
        <v>539</v>
      </c>
      <c r="S71" s="274" t="s">
        <v>539</v>
      </c>
      <c r="T71" s="274" t="s">
        <v>539</v>
      </c>
      <c r="U71" s="394" t="s">
        <v>517</v>
      </c>
      <c r="V71" s="395" t="s">
        <v>517</v>
      </c>
      <c r="W71" s="395" t="s">
        <v>517</v>
      </c>
      <c r="X71" s="395" t="s">
        <v>517</v>
      </c>
      <c r="Y71" s="395" t="s">
        <v>517</v>
      </c>
      <c r="Z71" s="395" t="s">
        <v>517</v>
      </c>
      <c r="AA71" s="395" t="s">
        <v>517</v>
      </c>
      <c r="AB71" s="395" t="s">
        <v>517</v>
      </c>
      <c r="AC71" s="395" t="s">
        <v>517</v>
      </c>
      <c r="AD71" s="395" t="s">
        <v>517</v>
      </c>
      <c r="AE71" s="395" t="s">
        <v>517</v>
      </c>
      <c r="AF71" s="396" t="s">
        <v>517</v>
      </c>
      <c r="AG71" s="395" t="s">
        <v>517</v>
      </c>
      <c r="AH71" s="395" t="s">
        <v>517</v>
      </c>
      <c r="AI71" s="395" t="s">
        <v>517</v>
      </c>
      <c r="AJ71" s="395" t="s">
        <v>517</v>
      </c>
      <c r="AK71" s="395" t="s">
        <v>517</v>
      </c>
      <c r="AL71" s="395" t="s">
        <v>517</v>
      </c>
      <c r="AM71" s="395" t="s">
        <v>517</v>
      </c>
      <c r="AN71" s="274" t="s">
        <v>539</v>
      </c>
      <c r="AO71" s="274" t="s">
        <v>539</v>
      </c>
      <c r="AP71" s="274" t="s">
        <v>539</v>
      </c>
      <c r="AQ71" s="274" t="s">
        <v>539</v>
      </c>
      <c r="AR71" s="274" t="s">
        <v>539</v>
      </c>
      <c r="AS71" s="274" t="s">
        <v>539</v>
      </c>
      <c r="AT71" s="274" t="s">
        <v>539</v>
      </c>
      <c r="AU71" s="274" t="s">
        <v>539</v>
      </c>
      <c r="AV71" s="335" t="s">
        <v>539</v>
      </c>
      <c r="AW71" s="394" t="s">
        <v>517</v>
      </c>
      <c r="AX71" s="395" t="s">
        <v>517</v>
      </c>
      <c r="AY71" s="395" t="s">
        <v>517</v>
      </c>
      <c r="AZ71" s="395" t="s">
        <v>517</v>
      </c>
      <c r="BA71" s="395" t="s">
        <v>517</v>
      </c>
      <c r="BB71" s="395" t="s">
        <v>517</v>
      </c>
      <c r="BC71" s="395" t="s">
        <v>517</v>
      </c>
      <c r="BD71" s="395" t="s">
        <v>517</v>
      </c>
      <c r="BE71" s="395" t="s">
        <v>517</v>
      </c>
      <c r="BF71" s="395" t="s">
        <v>517</v>
      </c>
      <c r="BG71" s="395" t="s">
        <v>517</v>
      </c>
      <c r="BH71" s="395" t="s">
        <v>517</v>
      </c>
      <c r="BI71" s="395" t="s">
        <v>517</v>
      </c>
      <c r="BJ71" s="395" t="s">
        <v>517</v>
      </c>
      <c r="BK71" s="395" t="s">
        <v>517</v>
      </c>
      <c r="BL71" s="395" t="s">
        <v>517</v>
      </c>
      <c r="BM71" s="395" t="s">
        <v>517</v>
      </c>
      <c r="BN71" s="395" t="s">
        <v>517</v>
      </c>
      <c r="BO71" s="395" t="s">
        <v>517</v>
      </c>
      <c r="BP71" s="395" t="s">
        <v>517</v>
      </c>
      <c r="BQ71" s="395" t="s">
        <v>517</v>
      </c>
      <c r="BR71" s="395" t="s">
        <v>517</v>
      </c>
      <c r="BS71" s="395" t="s">
        <v>517</v>
      </c>
      <c r="BT71" s="395" t="s">
        <v>517</v>
      </c>
      <c r="BU71" s="397" t="s">
        <v>517</v>
      </c>
      <c r="BV71" s="395" t="s">
        <v>517</v>
      </c>
      <c r="BW71" s="395" t="s">
        <v>517</v>
      </c>
      <c r="BX71" s="395" t="s">
        <v>517</v>
      </c>
      <c r="BY71" s="395" t="s">
        <v>517</v>
      </c>
      <c r="BZ71" s="395" t="s">
        <v>517</v>
      </c>
      <c r="CA71" s="395" t="s">
        <v>517</v>
      </c>
      <c r="CB71" s="395" t="s">
        <v>517</v>
      </c>
      <c r="CC71" s="395" t="s">
        <v>517</v>
      </c>
      <c r="CD71" s="395" t="s">
        <v>517</v>
      </c>
      <c r="CE71" s="395" t="s">
        <v>517</v>
      </c>
      <c r="CF71" s="395" t="s">
        <v>517</v>
      </c>
      <c r="CG71" s="395" t="s">
        <v>517</v>
      </c>
      <c r="CH71" s="395" t="s">
        <v>517</v>
      </c>
      <c r="CI71" s="395" t="s">
        <v>517</v>
      </c>
      <c r="CJ71" s="395" t="s">
        <v>517</v>
      </c>
      <c r="CK71" s="395" t="s">
        <v>517</v>
      </c>
      <c r="CL71" s="395" t="s">
        <v>517</v>
      </c>
      <c r="CM71" s="395" t="s">
        <v>517</v>
      </c>
      <c r="CN71" s="395" t="s">
        <v>517</v>
      </c>
      <c r="CO71" s="395" t="s">
        <v>517</v>
      </c>
      <c r="CP71" s="202"/>
      <c r="CQ71" s="203">
        <f t="shared" si="20"/>
        <v>0</v>
      </c>
      <c r="CR71" s="204">
        <f t="shared" si="20"/>
        <v>0</v>
      </c>
      <c r="CS71" s="204">
        <f t="shared" si="20"/>
        <v>0</v>
      </c>
      <c r="CT71" s="205">
        <f t="shared" si="20"/>
        <v>65</v>
      </c>
      <c r="CU71" s="204">
        <f t="shared" si="20"/>
        <v>0</v>
      </c>
      <c r="CV71" s="204">
        <f t="shared" si="20"/>
        <v>0</v>
      </c>
      <c r="CW71" s="204">
        <f t="shared" si="20"/>
        <v>335</v>
      </c>
      <c r="CX71" s="203">
        <f t="shared" si="20"/>
        <v>0</v>
      </c>
      <c r="CY71" s="204">
        <f t="shared" si="21"/>
        <v>0</v>
      </c>
      <c r="CZ71" s="204">
        <f t="shared" si="22"/>
        <v>0</v>
      </c>
      <c r="DA71" s="204">
        <f t="shared" si="23"/>
        <v>0</v>
      </c>
      <c r="DB71" s="205">
        <f t="shared" si="24"/>
        <v>0</v>
      </c>
      <c r="DC71" s="206">
        <f t="shared" si="25"/>
        <v>400</v>
      </c>
      <c r="DD71" s="27"/>
      <c r="DE71" s="27"/>
      <c r="DF71" s="27"/>
    </row>
    <row r="72" spans="1:110" ht="23.1" customHeight="1" x14ac:dyDescent="0.25">
      <c r="A72" s="239">
        <v>68</v>
      </c>
      <c r="B72" s="271" t="s">
        <v>402</v>
      </c>
      <c r="C72" s="272">
        <v>5416</v>
      </c>
      <c r="D72" s="271"/>
      <c r="E72" s="273" t="s">
        <v>539</v>
      </c>
      <c r="F72" s="274" t="s">
        <v>539</v>
      </c>
      <c r="G72" s="274" t="s">
        <v>539</v>
      </c>
      <c r="H72" s="274" t="s">
        <v>539</v>
      </c>
      <c r="I72" s="274" t="s">
        <v>539</v>
      </c>
      <c r="J72" s="274" t="s">
        <v>539</v>
      </c>
      <c r="K72" s="274" t="s">
        <v>539</v>
      </c>
      <c r="L72" s="274" t="s">
        <v>539</v>
      </c>
      <c r="M72" s="274" t="s">
        <v>539</v>
      </c>
      <c r="N72" s="274" t="s">
        <v>539</v>
      </c>
      <c r="O72" s="274" t="s">
        <v>539</v>
      </c>
      <c r="P72" s="274" t="s">
        <v>539</v>
      </c>
      <c r="Q72" s="274" t="s">
        <v>539</v>
      </c>
      <c r="R72" s="274" t="s">
        <v>539</v>
      </c>
      <c r="S72" s="274" t="s">
        <v>539</v>
      </c>
      <c r="T72" s="274" t="s">
        <v>539</v>
      </c>
      <c r="U72" s="344" t="s">
        <v>137</v>
      </c>
      <c r="V72" s="310" t="s">
        <v>137</v>
      </c>
      <c r="W72" s="310" t="s">
        <v>137</v>
      </c>
      <c r="X72" s="310" t="s">
        <v>137</v>
      </c>
      <c r="Y72" s="310" t="s">
        <v>137</v>
      </c>
      <c r="Z72" s="310" t="s">
        <v>137</v>
      </c>
      <c r="AA72" s="310" t="s">
        <v>137</v>
      </c>
      <c r="AB72" s="310" t="s">
        <v>137</v>
      </c>
      <c r="AC72" s="310" t="s">
        <v>137</v>
      </c>
      <c r="AD72" s="310" t="s">
        <v>137</v>
      </c>
      <c r="AE72" s="310" t="s">
        <v>137</v>
      </c>
      <c r="AF72" s="274" t="s">
        <v>539</v>
      </c>
      <c r="AG72" s="274" t="s">
        <v>539</v>
      </c>
      <c r="AH72" s="274" t="s">
        <v>539</v>
      </c>
      <c r="AI72" s="274" t="s">
        <v>539</v>
      </c>
      <c r="AJ72" s="274" t="s">
        <v>539</v>
      </c>
      <c r="AK72" s="274" t="s">
        <v>539</v>
      </c>
      <c r="AL72" s="274" t="s">
        <v>539</v>
      </c>
      <c r="AM72" s="274" t="s">
        <v>539</v>
      </c>
      <c r="AN72" s="274" t="s">
        <v>539</v>
      </c>
      <c r="AO72" s="274" t="s">
        <v>539</v>
      </c>
      <c r="AP72" s="274" t="s">
        <v>539</v>
      </c>
      <c r="AQ72" s="274" t="s">
        <v>539</v>
      </c>
      <c r="AR72" s="274" t="s">
        <v>539</v>
      </c>
      <c r="AS72" s="274" t="s">
        <v>539</v>
      </c>
      <c r="AT72" s="274" t="s">
        <v>539</v>
      </c>
      <c r="AU72" s="274" t="s">
        <v>539</v>
      </c>
      <c r="AV72" s="335" t="s">
        <v>539</v>
      </c>
      <c r="AW72" s="394" t="s">
        <v>517</v>
      </c>
      <c r="AX72" s="395" t="s">
        <v>517</v>
      </c>
      <c r="AY72" s="395" t="s">
        <v>517</v>
      </c>
      <c r="AZ72" s="395" t="s">
        <v>517</v>
      </c>
      <c r="BA72" s="395" t="s">
        <v>517</v>
      </c>
      <c r="BB72" s="395" t="s">
        <v>517</v>
      </c>
      <c r="BC72" s="395" t="s">
        <v>517</v>
      </c>
      <c r="BD72" s="395" t="s">
        <v>517</v>
      </c>
      <c r="BE72" s="395" t="s">
        <v>517</v>
      </c>
      <c r="BF72" s="395" t="s">
        <v>517</v>
      </c>
      <c r="BG72" s="395" t="s">
        <v>517</v>
      </c>
      <c r="BH72" s="395" t="s">
        <v>517</v>
      </c>
      <c r="BI72" s="395" t="s">
        <v>517</v>
      </c>
      <c r="BJ72" s="395" t="s">
        <v>517</v>
      </c>
      <c r="BK72" s="395" t="s">
        <v>517</v>
      </c>
      <c r="BL72" s="395" t="s">
        <v>517</v>
      </c>
      <c r="BM72" s="395" t="s">
        <v>517</v>
      </c>
      <c r="BN72" s="395" t="s">
        <v>517</v>
      </c>
      <c r="BO72" s="395" t="s">
        <v>517</v>
      </c>
      <c r="BP72" s="395" t="s">
        <v>517</v>
      </c>
      <c r="BQ72" s="395" t="s">
        <v>517</v>
      </c>
      <c r="BR72" s="395" t="s">
        <v>517</v>
      </c>
      <c r="BS72" s="395" t="s">
        <v>517</v>
      </c>
      <c r="BT72" s="395" t="s">
        <v>517</v>
      </c>
      <c r="BU72" s="397" t="s">
        <v>517</v>
      </c>
      <c r="BV72" s="394" t="s">
        <v>517</v>
      </c>
      <c r="BW72" s="395" t="s">
        <v>517</v>
      </c>
      <c r="BX72" s="395" t="s">
        <v>517</v>
      </c>
      <c r="BY72" s="395" t="s">
        <v>517</v>
      </c>
      <c r="BZ72" s="395" t="s">
        <v>517</v>
      </c>
      <c r="CA72" s="395" t="s">
        <v>517</v>
      </c>
      <c r="CB72" s="395" t="s">
        <v>517</v>
      </c>
      <c r="CC72" s="395" t="s">
        <v>517</v>
      </c>
      <c r="CD72" s="395" t="s">
        <v>517</v>
      </c>
      <c r="CE72" s="395" t="s">
        <v>517</v>
      </c>
      <c r="CF72" s="395" t="s">
        <v>517</v>
      </c>
      <c r="CG72" s="395" t="s">
        <v>517</v>
      </c>
      <c r="CH72" s="395" t="s">
        <v>517</v>
      </c>
      <c r="CI72" s="395" t="s">
        <v>517</v>
      </c>
      <c r="CJ72" s="395" t="s">
        <v>517</v>
      </c>
      <c r="CK72" s="395" t="s">
        <v>517</v>
      </c>
      <c r="CL72" s="395" t="s">
        <v>517</v>
      </c>
      <c r="CM72" s="395" t="s">
        <v>517</v>
      </c>
      <c r="CN72" s="395" t="s">
        <v>517</v>
      </c>
      <c r="CO72" s="395" t="s">
        <v>517</v>
      </c>
      <c r="CP72" s="202"/>
      <c r="CQ72" s="203">
        <f t="shared" si="20"/>
        <v>0</v>
      </c>
      <c r="CR72" s="204">
        <f t="shared" si="20"/>
        <v>0</v>
      </c>
      <c r="CS72" s="204">
        <f t="shared" si="20"/>
        <v>0</v>
      </c>
      <c r="CT72" s="205">
        <f t="shared" si="20"/>
        <v>140</v>
      </c>
      <c r="CU72" s="204">
        <f t="shared" si="20"/>
        <v>0</v>
      </c>
      <c r="CV72" s="204">
        <f t="shared" si="20"/>
        <v>0</v>
      </c>
      <c r="CW72" s="204">
        <f t="shared" si="20"/>
        <v>225</v>
      </c>
      <c r="CX72" s="203">
        <f t="shared" si="20"/>
        <v>0</v>
      </c>
      <c r="CY72" s="204">
        <f t="shared" si="21"/>
        <v>0</v>
      </c>
      <c r="CZ72" s="204">
        <f t="shared" si="22"/>
        <v>35</v>
      </c>
      <c r="DA72" s="204">
        <f t="shared" si="23"/>
        <v>0</v>
      </c>
      <c r="DB72" s="205">
        <f t="shared" si="24"/>
        <v>35</v>
      </c>
      <c r="DC72" s="206">
        <f t="shared" si="25"/>
        <v>400</v>
      </c>
      <c r="DD72" s="27"/>
      <c r="DE72" s="27"/>
      <c r="DF72" s="27"/>
    </row>
    <row r="73" spans="1:110" ht="23.1" customHeight="1" x14ac:dyDescent="0.25">
      <c r="A73" s="239">
        <v>69</v>
      </c>
      <c r="B73" s="271" t="s">
        <v>404</v>
      </c>
      <c r="C73" s="272">
        <v>2934</v>
      </c>
      <c r="D73" s="271"/>
      <c r="E73" s="309" t="s">
        <v>102</v>
      </c>
      <c r="F73" s="288" t="s">
        <v>102</v>
      </c>
      <c r="G73" s="288" t="s">
        <v>102</v>
      </c>
      <c r="H73" s="288" t="s">
        <v>102</v>
      </c>
      <c r="I73" s="288" t="s">
        <v>102</v>
      </c>
      <c r="J73" s="288" t="s">
        <v>102</v>
      </c>
      <c r="K73" s="288" t="s">
        <v>102</v>
      </c>
      <c r="L73" s="288" t="s">
        <v>102</v>
      </c>
      <c r="M73" s="346" t="s">
        <v>542</v>
      </c>
      <c r="N73" s="274" t="s">
        <v>539</v>
      </c>
      <c r="O73" s="274" t="s">
        <v>539</v>
      </c>
      <c r="P73" s="274" t="s">
        <v>539</v>
      </c>
      <c r="Q73" s="274" t="s">
        <v>539</v>
      </c>
      <c r="R73" s="274" t="s">
        <v>539</v>
      </c>
      <c r="S73" s="274" t="s">
        <v>539</v>
      </c>
      <c r="T73" s="274" t="s">
        <v>539</v>
      </c>
      <c r="U73" s="309" t="s">
        <v>123</v>
      </c>
      <c r="V73" s="288" t="s">
        <v>123</v>
      </c>
      <c r="W73" s="288" t="s">
        <v>123</v>
      </c>
      <c r="X73" s="288" t="s">
        <v>123</v>
      </c>
      <c r="Y73" s="288" t="s">
        <v>123</v>
      </c>
      <c r="Z73" s="288" t="s">
        <v>123</v>
      </c>
      <c r="AA73" s="288" t="s">
        <v>123</v>
      </c>
      <c r="AB73" s="288" t="s">
        <v>123</v>
      </c>
      <c r="AC73" s="288" t="s">
        <v>123</v>
      </c>
      <c r="AD73" s="288" t="s">
        <v>123</v>
      </c>
      <c r="AE73" s="288" t="s">
        <v>123</v>
      </c>
      <c r="AF73" s="288" t="s">
        <v>123</v>
      </c>
      <c r="AG73" s="288" t="s">
        <v>123</v>
      </c>
      <c r="AH73" s="288" t="s">
        <v>123</v>
      </c>
      <c r="AI73" s="288" t="s">
        <v>123</v>
      </c>
      <c r="AJ73" s="288" t="s">
        <v>123</v>
      </c>
      <c r="AK73" s="288" t="s">
        <v>123</v>
      </c>
      <c r="AL73" s="288" t="s">
        <v>123</v>
      </c>
      <c r="AM73" s="346" t="s">
        <v>542</v>
      </c>
      <c r="AN73" s="274" t="s">
        <v>539</v>
      </c>
      <c r="AO73" s="274" t="s">
        <v>539</v>
      </c>
      <c r="AP73" s="274" t="s">
        <v>539</v>
      </c>
      <c r="AQ73" s="274" t="s">
        <v>539</v>
      </c>
      <c r="AR73" s="274" t="s">
        <v>539</v>
      </c>
      <c r="AS73" s="274" t="s">
        <v>539</v>
      </c>
      <c r="AT73" s="274" t="s">
        <v>539</v>
      </c>
      <c r="AU73" s="274" t="s">
        <v>539</v>
      </c>
      <c r="AV73" s="335" t="s">
        <v>539</v>
      </c>
      <c r="AW73" s="394" t="s">
        <v>517</v>
      </c>
      <c r="AX73" s="395" t="s">
        <v>517</v>
      </c>
      <c r="AY73" s="395" t="s">
        <v>517</v>
      </c>
      <c r="AZ73" s="395" t="s">
        <v>517</v>
      </c>
      <c r="BA73" s="395" t="s">
        <v>517</v>
      </c>
      <c r="BB73" s="395" t="s">
        <v>517</v>
      </c>
      <c r="BC73" s="395" t="s">
        <v>517</v>
      </c>
      <c r="BD73" s="395" t="s">
        <v>517</v>
      </c>
      <c r="BE73" s="395" t="s">
        <v>517</v>
      </c>
      <c r="BF73" s="395" t="s">
        <v>517</v>
      </c>
      <c r="BG73" s="395" t="s">
        <v>517</v>
      </c>
      <c r="BH73" s="395" t="s">
        <v>517</v>
      </c>
      <c r="BI73" s="395" t="s">
        <v>517</v>
      </c>
      <c r="BJ73" s="395" t="s">
        <v>517</v>
      </c>
      <c r="BK73" s="395" t="s">
        <v>517</v>
      </c>
      <c r="BL73" s="395" t="s">
        <v>517</v>
      </c>
      <c r="BM73" s="395" t="s">
        <v>517</v>
      </c>
      <c r="BN73" s="395" t="s">
        <v>517</v>
      </c>
      <c r="BO73" s="395" t="s">
        <v>517</v>
      </c>
      <c r="BP73" s="395" t="s">
        <v>517</v>
      </c>
      <c r="BQ73" s="395" t="s">
        <v>517</v>
      </c>
      <c r="BR73" s="395" t="s">
        <v>517</v>
      </c>
      <c r="BS73" s="395" t="s">
        <v>517</v>
      </c>
      <c r="BT73" s="395" t="s">
        <v>517</v>
      </c>
      <c r="BU73" s="397" t="s">
        <v>517</v>
      </c>
      <c r="BV73" s="394" t="s">
        <v>517</v>
      </c>
      <c r="BW73" s="395" t="s">
        <v>517</v>
      </c>
      <c r="BX73" s="395" t="s">
        <v>517</v>
      </c>
      <c r="BY73" s="395" t="s">
        <v>517</v>
      </c>
      <c r="BZ73" s="395" t="s">
        <v>517</v>
      </c>
      <c r="CA73" s="395" t="s">
        <v>517</v>
      </c>
      <c r="CB73" s="395" t="s">
        <v>517</v>
      </c>
      <c r="CC73" s="395" t="s">
        <v>517</v>
      </c>
      <c r="CD73" s="395" t="s">
        <v>517</v>
      </c>
      <c r="CE73" s="395" t="s">
        <v>517</v>
      </c>
      <c r="CF73" s="395" t="s">
        <v>517</v>
      </c>
      <c r="CG73" s="395" t="s">
        <v>517</v>
      </c>
      <c r="CH73" s="395" t="s">
        <v>517</v>
      </c>
      <c r="CI73" s="395" t="s">
        <v>517</v>
      </c>
      <c r="CJ73" s="395" t="s">
        <v>517</v>
      </c>
      <c r="CK73" s="395" t="s">
        <v>517</v>
      </c>
      <c r="CL73" s="395" t="s">
        <v>517</v>
      </c>
      <c r="CM73" s="395" t="s">
        <v>517</v>
      </c>
      <c r="CN73" s="395" t="s">
        <v>517</v>
      </c>
      <c r="CO73" s="395" t="s">
        <v>517</v>
      </c>
      <c r="CP73" s="202"/>
      <c r="CQ73" s="203">
        <f t="shared" si="20"/>
        <v>0</v>
      </c>
      <c r="CR73" s="204">
        <f t="shared" si="20"/>
        <v>0</v>
      </c>
      <c r="CS73" s="204">
        <f t="shared" si="20"/>
        <v>0</v>
      </c>
      <c r="CT73" s="205">
        <f t="shared" si="20"/>
        <v>65</v>
      </c>
      <c r="CU73" s="204">
        <f t="shared" si="20"/>
        <v>0</v>
      </c>
      <c r="CV73" s="204">
        <f t="shared" si="20"/>
        <v>0</v>
      </c>
      <c r="CW73" s="204">
        <f t="shared" si="20"/>
        <v>225</v>
      </c>
      <c r="CX73" s="203">
        <f t="shared" si="20"/>
        <v>5</v>
      </c>
      <c r="CY73" s="204">
        <f t="shared" si="21"/>
        <v>40</v>
      </c>
      <c r="CZ73" s="204">
        <f t="shared" si="22"/>
        <v>65</v>
      </c>
      <c r="DA73" s="204">
        <f t="shared" si="23"/>
        <v>0</v>
      </c>
      <c r="DB73" s="205">
        <f t="shared" si="24"/>
        <v>105</v>
      </c>
      <c r="DC73" s="206">
        <f t="shared" si="25"/>
        <v>400</v>
      </c>
      <c r="DD73" s="27"/>
      <c r="DE73" s="27"/>
      <c r="DF73" s="27"/>
    </row>
    <row r="74" spans="1:110" ht="23.1" customHeight="1" thickBot="1" x14ac:dyDescent="0.3">
      <c r="A74" s="240">
        <v>70</v>
      </c>
      <c r="B74" s="292" t="s">
        <v>406</v>
      </c>
      <c r="C74" s="293">
        <v>982</v>
      </c>
      <c r="D74" s="292"/>
      <c r="E74" s="398" t="s">
        <v>517</v>
      </c>
      <c r="F74" s="399" t="s">
        <v>517</v>
      </c>
      <c r="G74" s="399" t="s">
        <v>517</v>
      </c>
      <c r="H74" s="399" t="s">
        <v>517</v>
      </c>
      <c r="I74" s="399" t="s">
        <v>517</v>
      </c>
      <c r="J74" s="399" t="s">
        <v>517</v>
      </c>
      <c r="K74" s="399" t="s">
        <v>517</v>
      </c>
      <c r="L74" s="399" t="s">
        <v>517</v>
      </c>
      <c r="M74" s="399" t="s">
        <v>517</v>
      </c>
      <c r="N74" s="295" t="s">
        <v>539</v>
      </c>
      <c r="O74" s="295" t="s">
        <v>539</v>
      </c>
      <c r="P74" s="295" t="s">
        <v>539</v>
      </c>
      <c r="Q74" s="295" t="s">
        <v>539</v>
      </c>
      <c r="R74" s="295" t="s">
        <v>539</v>
      </c>
      <c r="S74" s="295" t="s">
        <v>539</v>
      </c>
      <c r="T74" s="295" t="s">
        <v>539</v>
      </c>
      <c r="U74" s="398" t="s">
        <v>517</v>
      </c>
      <c r="V74" s="399" t="s">
        <v>517</v>
      </c>
      <c r="W74" s="399" t="s">
        <v>517</v>
      </c>
      <c r="X74" s="399" t="s">
        <v>517</v>
      </c>
      <c r="Y74" s="399" t="s">
        <v>517</v>
      </c>
      <c r="Z74" s="399" t="s">
        <v>517</v>
      </c>
      <c r="AA74" s="399" t="s">
        <v>517</v>
      </c>
      <c r="AB74" s="399" t="s">
        <v>517</v>
      </c>
      <c r="AC74" s="399" t="s">
        <v>517</v>
      </c>
      <c r="AD74" s="399" t="s">
        <v>517</v>
      </c>
      <c r="AE74" s="399" t="s">
        <v>517</v>
      </c>
      <c r="AF74" s="399" t="s">
        <v>517</v>
      </c>
      <c r="AG74" s="399" t="s">
        <v>517</v>
      </c>
      <c r="AH74" s="399" t="s">
        <v>517</v>
      </c>
      <c r="AI74" s="399" t="s">
        <v>517</v>
      </c>
      <c r="AJ74" s="399" t="s">
        <v>517</v>
      </c>
      <c r="AK74" s="399" t="s">
        <v>517</v>
      </c>
      <c r="AL74" s="399" t="s">
        <v>517</v>
      </c>
      <c r="AM74" s="399" t="s">
        <v>517</v>
      </c>
      <c r="AN74" s="295" t="s">
        <v>539</v>
      </c>
      <c r="AO74" s="295" t="s">
        <v>539</v>
      </c>
      <c r="AP74" s="295" t="s">
        <v>539</v>
      </c>
      <c r="AQ74" s="295" t="s">
        <v>539</v>
      </c>
      <c r="AR74" s="295" t="s">
        <v>539</v>
      </c>
      <c r="AS74" s="295" t="s">
        <v>539</v>
      </c>
      <c r="AT74" s="295" t="s">
        <v>539</v>
      </c>
      <c r="AU74" s="295" t="s">
        <v>539</v>
      </c>
      <c r="AV74" s="336" t="s">
        <v>539</v>
      </c>
      <c r="AW74" s="398" t="s">
        <v>517</v>
      </c>
      <c r="AX74" s="399" t="s">
        <v>517</v>
      </c>
      <c r="AY74" s="399" t="s">
        <v>517</v>
      </c>
      <c r="AZ74" s="399" t="s">
        <v>517</v>
      </c>
      <c r="BA74" s="399" t="s">
        <v>517</v>
      </c>
      <c r="BB74" s="399" t="s">
        <v>517</v>
      </c>
      <c r="BC74" s="399" t="s">
        <v>517</v>
      </c>
      <c r="BD74" s="399" t="s">
        <v>517</v>
      </c>
      <c r="BE74" s="399" t="s">
        <v>517</v>
      </c>
      <c r="BF74" s="399" t="s">
        <v>517</v>
      </c>
      <c r="BG74" s="399" t="s">
        <v>517</v>
      </c>
      <c r="BH74" s="399" t="s">
        <v>517</v>
      </c>
      <c r="BI74" s="399" t="s">
        <v>517</v>
      </c>
      <c r="BJ74" s="399" t="s">
        <v>517</v>
      </c>
      <c r="BK74" s="399" t="s">
        <v>517</v>
      </c>
      <c r="BL74" s="399" t="s">
        <v>517</v>
      </c>
      <c r="BM74" s="399" t="s">
        <v>517</v>
      </c>
      <c r="BN74" s="399" t="s">
        <v>517</v>
      </c>
      <c r="BO74" s="399" t="s">
        <v>517</v>
      </c>
      <c r="BP74" s="399" t="s">
        <v>517</v>
      </c>
      <c r="BQ74" s="399" t="s">
        <v>517</v>
      </c>
      <c r="BR74" s="399" t="s">
        <v>517</v>
      </c>
      <c r="BS74" s="399" t="s">
        <v>517</v>
      </c>
      <c r="BT74" s="399" t="s">
        <v>517</v>
      </c>
      <c r="BU74" s="400" t="s">
        <v>517</v>
      </c>
      <c r="BV74" s="398" t="s">
        <v>517</v>
      </c>
      <c r="BW74" s="399" t="s">
        <v>517</v>
      </c>
      <c r="BX74" s="399" t="s">
        <v>517</v>
      </c>
      <c r="BY74" s="399" t="s">
        <v>517</v>
      </c>
      <c r="BZ74" s="399" t="s">
        <v>517</v>
      </c>
      <c r="CA74" s="399" t="s">
        <v>517</v>
      </c>
      <c r="CB74" s="399" t="s">
        <v>517</v>
      </c>
      <c r="CC74" s="399" t="s">
        <v>517</v>
      </c>
      <c r="CD74" s="399" t="s">
        <v>517</v>
      </c>
      <c r="CE74" s="399" t="s">
        <v>517</v>
      </c>
      <c r="CF74" s="399" t="s">
        <v>517</v>
      </c>
      <c r="CG74" s="399" t="s">
        <v>517</v>
      </c>
      <c r="CH74" s="399" t="s">
        <v>517</v>
      </c>
      <c r="CI74" s="399" t="s">
        <v>517</v>
      </c>
      <c r="CJ74" s="399" t="s">
        <v>517</v>
      </c>
      <c r="CK74" s="399" t="s">
        <v>517</v>
      </c>
      <c r="CL74" s="399" t="s">
        <v>517</v>
      </c>
      <c r="CM74" s="399" t="s">
        <v>517</v>
      </c>
      <c r="CN74" s="399" t="s">
        <v>517</v>
      </c>
      <c r="CO74" s="399" t="s">
        <v>517</v>
      </c>
      <c r="CP74" s="209"/>
      <c r="CQ74" s="210">
        <f t="shared" si="20"/>
        <v>0</v>
      </c>
      <c r="CR74" s="211">
        <f t="shared" si="20"/>
        <v>0</v>
      </c>
      <c r="CS74" s="211">
        <f t="shared" si="20"/>
        <v>0</v>
      </c>
      <c r="CT74" s="212">
        <f t="shared" si="20"/>
        <v>65</v>
      </c>
      <c r="CU74" s="211">
        <f t="shared" si="20"/>
        <v>0</v>
      </c>
      <c r="CV74" s="211">
        <f t="shared" si="20"/>
        <v>0</v>
      </c>
      <c r="CW74" s="211">
        <f t="shared" si="20"/>
        <v>335</v>
      </c>
      <c r="CX74" s="210">
        <f t="shared" si="20"/>
        <v>0</v>
      </c>
      <c r="CY74" s="211">
        <f t="shared" si="21"/>
        <v>0</v>
      </c>
      <c r="CZ74" s="211">
        <f t="shared" si="22"/>
        <v>0</v>
      </c>
      <c r="DA74" s="211">
        <f t="shared" si="23"/>
        <v>0</v>
      </c>
      <c r="DB74" s="212">
        <f t="shared" si="24"/>
        <v>0</v>
      </c>
      <c r="DC74" s="213">
        <f t="shared" si="25"/>
        <v>400</v>
      </c>
      <c r="DD74" s="27"/>
      <c r="DE74" s="27"/>
      <c r="DF74" s="27"/>
    </row>
  </sheetData>
  <sheetProtection algorithmName="SHA-512" hashValue="uGboLGwSPSf3SxlJW/yhuALqsUStLAWRAnUm5x5V+eRdNxYK9TE6F3sXA4B0kFyeZsZkuQ3qo0hLSaQaVAXaEg==" saltValue="eMo0uVcoUXRFloKnNOIZPg==" spinCount="100000" sheet="1" objects="1" scenarios="1"/>
  <mergeCells count="18">
    <mergeCell ref="CQ2:CQ3"/>
    <mergeCell ref="A2:A3"/>
    <mergeCell ref="E1:AV1"/>
    <mergeCell ref="AW1:BU1"/>
    <mergeCell ref="BV1:CO1"/>
    <mergeCell ref="B2:B3"/>
    <mergeCell ref="CT2:CT3"/>
    <mergeCell ref="CS2:CS3"/>
    <mergeCell ref="CR2:CR3"/>
    <mergeCell ref="DC2:DC3"/>
    <mergeCell ref="CX2:CX3"/>
    <mergeCell ref="CW2:CW3"/>
    <mergeCell ref="CV2:CV3"/>
    <mergeCell ref="CU2:CU3"/>
    <mergeCell ref="DB2:DB3"/>
    <mergeCell ref="DA2:DA3"/>
    <mergeCell ref="CZ2:CZ3"/>
    <mergeCell ref="CY2:CY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2D9C3-8090-4331-8FFC-2DAA7C91B366}">
  <dimension ref="B1:BK391"/>
  <sheetViews>
    <sheetView zoomScale="80" zoomScaleNormal="80" workbookViewId="0">
      <pane ySplit="2" topLeftCell="A3" activePane="bottomLeft" state="frozen"/>
      <selection activeCell="CU2" sqref="CU2:CU3"/>
      <selection pane="bottomLeft" activeCell="Y2" sqref="Y2"/>
    </sheetView>
  </sheetViews>
  <sheetFormatPr defaultColWidth="8.7109375" defaultRowHeight="12.75" x14ac:dyDescent="0.25"/>
  <cols>
    <col min="1" max="1" width="3.85546875" style="2" customWidth="1"/>
    <col min="2" max="2" width="20" style="2" customWidth="1"/>
    <col min="3" max="3" width="8.7109375" style="2"/>
    <col min="4" max="4" width="5.85546875" style="2" customWidth="1"/>
    <col min="5" max="5" width="25.140625" style="2" customWidth="1"/>
    <col min="6" max="6" width="6.85546875" style="52" customWidth="1"/>
    <col min="7" max="7" width="28.28515625" style="42" customWidth="1"/>
    <col min="8" max="8" width="26.85546875" style="2" customWidth="1"/>
    <col min="9" max="9" width="10.7109375" style="2" customWidth="1"/>
    <col min="10" max="10" width="6.85546875" style="2" customWidth="1"/>
    <col min="11" max="15" width="13.28515625" style="2" customWidth="1"/>
    <col min="16" max="16" width="17.5703125" style="2" customWidth="1"/>
    <col min="17" max="17" width="11.140625" style="2" customWidth="1"/>
    <col min="18" max="18" width="7.5703125" style="2" customWidth="1"/>
    <col min="19" max="19" width="27.140625" style="2" bestFit="1" customWidth="1"/>
    <col min="20" max="20" width="10.7109375" style="52" customWidth="1"/>
    <col min="21" max="21" width="22.42578125" style="2" bestFit="1" customWidth="1"/>
    <col min="22" max="22" width="12.42578125" style="2" customWidth="1"/>
    <col min="23" max="23" width="14.5703125" style="2" customWidth="1"/>
    <col min="24" max="24" width="23.5703125" style="2" customWidth="1"/>
    <col min="25" max="25" width="12.85546875" style="52" customWidth="1"/>
    <col min="26" max="26" width="12.28515625" style="52" customWidth="1"/>
    <col min="27" max="27" width="12.28515625" style="52" hidden="1" customWidth="1"/>
    <col min="28" max="29" width="12.85546875" style="52" customWidth="1"/>
    <col min="30" max="30" width="7.5703125" style="2" customWidth="1"/>
    <col min="31" max="31" width="18.140625" style="2" customWidth="1"/>
    <col min="32" max="32" width="6.85546875" style="2" customWidth="1"/>
    <col min="33" max="33" width="28.28515625" style="42" customWidth="1"/>
    <col min="34" max="34" width="26.85546875" style="2" customWidth="1"/>
    <col min="35" max="35" width="13.42578125" style="2" customWidth="1"/>
    <col min="36" max="36" width="24.140625" style="2" customWidth="1"/>
    <col min="37" max="37" width="20.5703125" style="2" customWidth="1"/>
    <col min="38" max="39" width="13.42578125" style="2" customWidth="1"/>
    <col min="40" max="40" width="6.85546875" style="2" customWidth="1"/>
    <col min="41" max="45" width="13.28515625" style="2" customWidth="1"/>
    <col min="46" max="46" width="17.5703125" style="2" customWidth="1"/>
    <col min="47" max="47" width="11.140625" style="2" customWidth="1"/>
    <col min="48" max="48" width="7.5703125" style="2" customWidth="1"/>
    <col min="49" max="49" width="15.5703125" style="2" customWidth="1"/>
    <col min="50" max="50" width="11.140625" style="52" customWidth="1"/>
    <col min="51" max="51" width="30.140625" style="2" customWidth="1"/>
    <col min="52" max="52" width="10.28515625" style="2" customWidth="1"/>
    <col min="53" max="53" width="14.5703125" style="2" customWidth="1"/>
    <col min="54" max="54" width="23.5703125" style="2" customWidth="1"/>
    <col min="55" max="55" width="12.85546875" style="52" customWidth="1"/>
    <col min="56" max="56" width="12.28515625" style="52" customWidth="1"/>
    <col min="57" max="57" width="12.28515625" style="52" hidden="1" customWidth="1"/>
    <col min="58" max="59" width="12.85546875" style="52" customWidth="1"/>
    <col min="60" max="63" width="7.5703125" style="2" customWidth="1"/>
    <col min="64" max="16384" width="8.7109375" style="2"/>
  </cols>
  <sheetData>
    <row r="1" spans="2:63" ht="21.95" customHeight="1" thickBot="1" x14ac:dyDescent="0.3">
      <c r="E1" s="67" t="s">
        <v>544</v>
      </c>
      <c r="F1" s="114"/>
      <c r="G1" s="68"/>
      <c r="H1" s="68"/>
      <c r="I1" s="68"/>
      <c r="J1" s="68"/>
      <c r="K1" s="68"/>
      <c r="L1" s="68"/>
      <c r="M1" s="68"/>
      <c r="N1" s="68"/>
      <c r="O1" s="68"/>
      <c r="P1" s="68"/>
      <c r="Q1" s="69"/>
      <c r="S1" s="67" t="s">
        <v>545</v>
      </c>
      <c r="T1" s="68"/>
      <c r="U1" s="68"/>
      <c r="V1" s="68"/>
      <c r="W1" s="68"/>
      <c r="X1" s="68"/>
      <c r="Y1" s="69"/>
      <c r="Z1" s="68"/>
      <c r="AA1" s="68"/>
      <c r="AB1" s="68"/>
      <c r="AC1" s="69"/>
      <c r="AE1" s="67" t="s">
        <v>546</v>
      </c>
      <c r="AF1" s="114"/>
      <c r="AG1" s="68"/>
      <c r="AH1" s="68"/>
      <c r="AI1" s="68"/>
      <c r="AJ1" s="68"/>
      <c r="AK1" s="68"/>
      <c r="AL1" s="68"/>
      <c r="AM1" s="68"/>
      <c r="AN1" s="68"/>
      <c r="AO1" s="68"/>
      <c r="AP1" s="68"/>
      <c r="AQ1" s="68"/>
      <c r="AR1" s="68"/>
      <c r="AS1" s="68"/>
      <c r="AT1" s="68"/>
      <c r="AU1" s="69"/>
      <c r="AW1" s="67" t="s">
        <v>547</v>
      </c>
      <c r="AX1" s="68"/>
      <c r="AY1" s="68"/>
      <c r="AZ1" s="68"/>
      <c r="BA1" s="68"/>
      <c r="BB1" s="68"/>
      <c r="BC1" s="69"/>
      <c r="BD1" s="68"/>
      <c r="BE1" s="68"/>
      <c r="BF1" s="68"/>
      <c r="BG1" s="69"/>
    </row>
    <row r="2" spans="2:63" ht="50.1" customHeight="1" thickBot="1" x14ac:dyDescent="0.3">
      <c r="E2" s="99" t="s">
        <v>548</v>
      </c>
      <c r="F2" s="100" t="s">
        <v>549</v>
      </c>
      <c r="G2" s="64" t="s">
        <v>550</v>
      </c>
      <c r="H2" s="151" t="s">
        <v>551</v>
      </c>
      <c r="I2" s="437" t="s">
        <v>552</v>
      </c>
      <c r="J2" s="65" t="s">
        <v>553</v>
      </c>
      <c r="K2" s="100" t="s">
        <v>554</v>
      </c>
      <c r="L2" s="152" t="s">
        <v>555</v>
      </c>
      <c r="M2" s="100" t="s">
        <v>556</v>
      </c>
      <c r="N2" s="100" t="s">
        <v>557</v>
      </c>
      <c r="O2" s="100" t="s">
        <v>558</v>
      </c>
      <c r="P2" s="100" t="str">
        <f>CONCATENATE("Significance Test (&gt;" &amp; $C$5*100 &amp; "%)")</f>
        <v>Significance Test (&gt;30%)</v>
      </c>
      <c r="Q2" s="103" t="s">
        <v>559</v>
      </c>
      <c r="S2" s="99" t="s">
        <v>548</v>
      </c>
      <c r="T2" s="100" t="s">
        <v>560</v>
      </c>
      <c r="U2" s="101" t="s">
        <v>561</v>
      </c>
      <c r="V2" s="102" t="s">
        <v>262</v>
      </c>
      <c r="W2" s="100" t="s">
        <v>559</v>
      </c>
      <c r="X2" s="101" t="s">
        <v>562</v>
      </c>
      <c r="Y2" s="100" t="s">
        <v>563</v>
      </c>
      <c r="Z2" s="100" t="s">
        <v>564</v>
      </c>
      <c r="AA2" s="100"/>
      <c r="AB2" s="100" t="s">
        <v>565</v>
      </c>
      <c r="AC2" s="103" t="s">
        <v>566</v>
      </c>
      <c r="AE2" s="56" t="s">
        <v>548</v>
      </c>
      <c r="AF2" s="59" t="s">
        <v>549</v>
      </c>
      <c r="AG2" s="63" t="s">
        <v>550</v>
      </c>
      <c r="AH2" s="129" t="s">
        <v>551</v>
      </c>
      <c r="AI2" s="53" t="s">
        <v>519</v>
      </c>
      <c r="AJ2" s="132" t="s">
        <v>567</v>
      </c>
      <c r="AK2" s="58" t="s">
        <v>568</v>
      </c>
      <c r="AL2" s="74" t="s">
        <v>569</v>
      </c>
      <c r="AM2" s="445" t="s">
        <v>570</v>
      </c>
      <c r="AN2" s="74" t="s">
        <v>553</v>
      </c>
      <c r="AO2" s="445" t="s">
        <v>554</v>
      </c>
      <c r="AP2" s="79" t="s">
        <v>555</v>
      </c>
      <c r="AQ2" s="100" t="s">
        <v>556</v>
      </c>
      <c r="AR2" s="100" t="s">
        <v>557</v>
      </c>
      <c r="AS2" s="100" t="s">
        <v>558</v>
      </c>
      <c r="AT2" s="100" t="str">
        <f>CONCATENATE("Significance Test (&gt;" &amp; $C$5*100 &amp; "%)")</f>
        <v>Significance Test (&gt;30%)</v>
      </c>
      <c r="AU2" s="80" t="s">
        <v>559</v>
      </c>
      <c r="AW2" s="99" t="s">
        <v>548</v>
      </c>
      <c r="AX2" s="100" t="s">
        <v>560</v>
      </c>
      <c r="AY2" s="101" t="s">
        <v>550</v>
      </c>
      <c r="AZ2" s="102" t="s">
        <v>262</v>
      </c>
      <c r="BA2" s="100" t="s">
        <v>559</v>
      </c>
      <c r="BB2" s="101" t="s">
        <v>562</v>
      </c>
      <c r="BC2" s="100" t="s">
        <v>563</v>
      </c>
      <c r="BD2" s="100" t="s">
        <v>564</v>
      </c>
      <c r="BE2" s="100"/>
      <c r="BF2" s="100" t="s">
        <v>565</v>
      </c>
      <c r="BG2" s="103" t="s">
        <v>566</v>
      </c>
      <c r="BH2" s="43"/>
      <c r="BI2" s="43"/>
      <c r="BJ2" s="43"/>
      <c r="BK2" s="43"/>
    </row>
    <row r="3" spans="2:63" ht="16.5" customHeight="1" thickBot="1" x14ac:dyDescent="0.3">
      <c r="E3" s="120" t="s">
        <v>571</v>
      </c>
      <c r="F3" s="116">
        <v>1</v>
      </c>
      <c r="G3" s="407" t="s">
        <v>35</v>
      </c>
      <c r="H3" s="143" t="s">
        <v>266</v>
      </c>
      <c r="I3" s="438">
        <f>IFERROR(INDEX('3.4-3.8 Map'!$CQ$5:$CT$74,MATCH(H3,'3.4-3.8 Map'!AreaNames,0),MATCH($C$4,'3.4-3.8 Map'!$CQ$4:$CT$4,0)),0)</f>
        <v>75</v>
      </c>
      <c r="J3" s="439">
        <f t="shared" ref="J3:J34" si="0">IF(G3="","",COUNTIFS($G:$G,G3,$I:$I,"&gt;" &amp; I3)+COUNTIFS($G:$G,G3,$I:$I,I3,$K:$K,"&gt;" &amp; K3)+1)</f>
        <v>1</v>
      </c>
      <c r="K3" s="144">
        <f>SUMIFS('Sub-Areas'!$D:$D,'Sub-Areas'!$B:$B,H3)</f>
        <v>764507</v>
      </c>
      <c r="L3" s="145">
        <f t="shared" ref="L3:L34" si="1">IF(G3="","",$K3/SUMIFS($K:$K,G:G,G3))</f>
        <v>0.55185912381887348</v>
      </c>
      <c r="M3" s="144">
        <f t="shared" ref="M3:M34" si="2">IF(G3="","",SUMIFS($K:$K,$G:$G,G3,$I:$I,"&gt;=" &amp; I3)-K3)</f>
        <v>0</v>
      </c>
      <c r="N3" s="144">
        <f t="shared" ref="N3:N34" si="3">K3+M3</f>
        <v>764507</v>
      </c>
      <c r="O3" s="145">
        <f t="shared" ref="O3:O34" si="4">IF(G3="","",N3/SUMIFS($K:$K,$G:$G,G3))</f>
        <v>0.55185912381887348</v>
      </c>
      <c r="P3" s="117" t="str">
        <f t="shared" ref="P3:P34" si="5">IF(G3="","",IF(O3&lt;$C$5,"Insignificant","Significant"))</f>
        <v>Significant</v>
      </c>
      <c r="Q3" s="146">
        <f t="shared" ref="Q3:Q34" si="6">IF(P3="Insignificant","-",IF(COUNTIFS(G:G,G3,I:I,"&gt;" &amp; I3,P:P,"Significant")&gt;0,"-",IF(COUNTIFS(G:G,G3,K:K,"&gt;" &amp; K3,P:P,"Significant",I:I,I3)&gt;0,"-",I3)))</f>
        <v>75</v>
      </c>
      <c r="S3" s="81" t="s">
        <v>571</v>
      </c>
      <c r="T3" s="104" t="s">
        <v>572</v>
      </c>
      <c r="U3" s="84" t="s">
        <v>35</v>
      </c>
      <c r="V3" s="82">
        <f>SUMIFS(Products!$H:$H,Products!$B:$B,NBN!U3)</f>
        <v>1385330</v>
      </c>
      <c r="W3" s="92">
        <f t="shared" ref="W3:W22" si="7">SUMIFS($Q:$Q,$G:$G,U3)</f>
        <v>75</v>
      </c>
      <c r="X3" s="84" t="s">
        <v>398</v>
      </c>
      <c r="Y3" s="83">
        <f t="shared" ref="Y3:Y22" si="8">IF(T3="Metro",MAX($C$7-W3,0),MAX($C$8-W3,0))</f>
        <v>65</v>
      </c>
      <c r="Z3" s="83">
        <v>100</v>
      </c>
      <c r="AA3" s="83">
        <f>MIN(Y3,Z3)</f>
        <v>65</v>
      </c>
      <c r="AB3" s="415">
        <v>0</v>
      </c>
      <c r="AC3" s="105">
        <f t="shared" ref="AC3:AC22" si="9">Y3-SUMIFS(AB:AB,X:X,U3)-SUMIFS(AB:AB,U:U,U3)</f>
        <v>65</v>
      </c>
      <c r="AE3" s="120" t="s">
        <v>573</v>
      </c>
      <c r="AF3" s="116">
        <v>1</v>
      </c>
      <c r="AG3" s="45" t="s">
        <v>60</v>
      </c>
      <c r="AH3" s="130" t="s">
        <v>196</v>
      </c>
      <c r="AI3" s="456">
        <f>IFERROR(INDEX('3.4-3.8 Map'!$CQ$5:$CT$74,MATCH(AH3,'3.4-3.8 Map'!AreaNames,0),MATCH($C$4,'3.4-3.8 Map'!$CQ$4:$CT$4,0)),0)</f>
        <v>67.5</v>
      </c>
      <c r="AJ3" s="133" t="s">
        <v>166</v>
      </c>
      <c r="AK3" s="78" t="s">
        <v>398</v>
      </c>
      <c r="AL3" s="134">
        <f t="shared" ref="AL3:AL50" si="10">SUMIFS($AB:$AB,$U:$U,AJ3)+SUMIFS($AB:$AB,$U:$U,AK3)</f>
        <v>0</v>
      </c>
      <c r="AM3" s="446">
        <f t="shared" ref="AM3:AM50" si="11">AI3+AL3</f>
        <v>67.5</v>
      </c>
      <c r="AN3" s="447">
        <f t="shared" ref="AN3:AN50" si="12">IF(AG3="","",COUNTIFS($AG:$AG,$AG3,$AM:$AM,"&gt;" &amp; $AM3)+COUNTIFS($AG:$AG,$AG3,$AM:$AM,$AM3,$AO:$AO,"&gt;" &amp; $AO3)+1)</f>
        <v>1</v>
      </c>
      <c r="AO3" s="452">
        <f>SUMIFS('Sub-Areas'!$D:$D,'Sub-Areas'!$B:$B,AH3)</f>
        <v>124113</v>
      </c>
      <c r="AP3" s="121">
        <f t="shared" ref="AP3:AP50" si="13">IF(AG3="","",AO3/SUMIFS($AO:$AO,AG:AG,AG3))</f>
        <v>1</v>
      </c>
      <c r="AQ3" s="122">
        <f>IF(AG3="","",SUMIFS($AO:$AO,$AG:$AG,AG3,$AM:$AM,"&gt;=" &amp; AM3)-AO3)</f>
        <v>0</v>
      </c>
      <c r="AR3" s="122">
        <f>AO3+AQ3</f>
        <v>124113</v>
      </c>
      <c r="AS3" s="434">
        <f>IF(AG3="","",AR3/SUMIFS($AO:$AO,$AG:$AG,AG3))</f>
        <v>1</v>
      </c>
      <c r="AT3" s="119" t="str">
        <f>IF(AG3="","",IF(AS3&lt;$C$5,"Insignificant","Significant"))</f>
        <v>Significant</v>
      </c>
      <c r="AU3" s="108">
        <f>IF(AT3="Insignificant","-",IF(COUNTIFS(AG:AG,AG3,AM:AM,"&gt;" &amp; AM3,AT:AT,"Significant")&gt;0,"-",IF(COUNTIFS(AG:AG,AG3,AO:AO,"&gt;" &amp; AO3,AT:AT,"Significant",AM:AM,AM3)&gt;0,"-",AM3)))</f>
        <v>67.5</v>
      </c>
      <c r="AW3" s="140" t="s">
        <v>573</v>
      </c>
      <c r="AX3" s="72" t="s">
        <v>574</v>
      </c>
      <c r="AY3" s="115" t="s">
        <v>97</v>
      </c>
      <c r="AZ3" s="128">
        <f>SUMIFS(Products!$H:$H,Products!$B:$B,NBN!AY3)</f>
        <v>82399</v>
      </c>
      <c r="BA3" s="141">
        <f>SUMIFS($AU:$AU,$AG:$AG,NBN!AY3)</f>
        <v>65</v>
      </c>
      <c r="BB3" s="115" t="s">
        <v>117</v>
      </c>
      <c r="BC3" s="141">
        <f t="shared" ref="BC3:BC35" si="14">IF(AX3="Metro",MAX($C$7-BA3,0),MAX($C$8-BA3,0))</f>
        <v>75</v>
      </c>
      <c r="BD3" s="141">
        <f>_xlfn.XLOOKUP(AY3,Products!$B:$B,Products!$E:$E)</f>
        <v>40</v>
      </c>
      <c r="BE3" s="141">
        <f>MIN(BC3,BD3)</f>
        <v>40</v>
      </c>
      <c r="BF3" s="415">
        <v>0</v>
      </c>
      <c r="BG3" s="126">
        <f>BC3-SUMIFS(BF:BF,BB:BB,AY3)-SUMIFS(BF:BF,AY:AY,AY3)</f>
        <v>75</v>
      </c>
      <c r="BH3" s="43"/>
      <c r="BI3" s="43"/>
      <c r="BJ3" s="43"/>
      <c r="BK3" s="43"/>
    </row>
    <row r="4" spans="2:63" ht="16.5" customHeight="1" x14ac:dyDescent="0.25">
      <c r="B4" s="48" t="s">
        <v>575</v>
      </c>
      <c r="C4" s="49" t="s">
        <v>539</v>
      </c>
      <c r="E4" s="60" t="s">
        <v>571</v>
      </c>
      <c r="F4" s="75">
        <v>1</v>
      </c>
      <c r="G4" s="46" t="s">
        <v>35</v>
      </c>
      <c r="H4" s="55" t="s">
        <v>264</v>
      </c>
      <c r="I4" s="440">
        <f>IFERROR(INDEX('3.4-3.8 Map'!$CQ$5:$CT$74,MATCH(H4,'3.4-3.8 Map'!AreaNames,0),MATCH($C$4,'3.4-3.8 Map'!$CQ$4:$CT$4,0)),0)</f>
        <v>0</v>
      </c>
      <c r="J4" s="441">
        <f t="shared" si="0"/>
        <v>2</v>
      </c>
      <c r="K4" s="57">
        <f>SUMIFS('Sub-Areas'!$D:$D,'Sub-Areas'!$B:$B,H4)</f>
        <v>620823</v>
      </c>
      <c r="L4" s="123">
        <f t="shared" si="1"/>
        <v>0.44814087618112652</v>
      </c>
      <c r="M4" s="124">
        <f t="shared" si="2"/>
        <v>764507</v>
      </c>
      <c r="N4" s="124">
        <f t="shared" si="3"/>
        <v>1385330</v>
      </c>
      <c r="O4" s="123">
        <f t="shared" si="4"/>
        <v>1</v>
      </c>
      <c r="P4" s="118" t="str">
        <f t="shared" si="5"/>
        <v>Significant</v>
      </c>
      <c r="Q4" s="125" t="str">
        <f t="shared" si="6"/>
        <v>-</v>
      </c>
      <c r="S4" s="93" t="s">
        <v>571</v>
      </c>
      <c r="T4" s="73" t="s">
        <v>572</v>
      </c>
      <c r="U4" s="95" t="s">
        <v>40</v>
      </c>
      <c r="V4" s="94">
        <f>SUMIFS(Products!$H:$H,Products!$B:$B,NBN!U4)</f>
        <v>2372121</v>
      </c>
      <c r="W4" s="96">
        <f t="shared" si="7"/>
        <v>0</v>
      </c>
      <c r="X4" s="95" t="s">
        <v>398</v>
      </c>
      <c r="Y4" s="106">
        <f t="shared" si="8"/>
        <v>140</v>
      </c>
      <c r="Z4" s="106">
        <v>100</v>
      </c>
      <c r="AA4" s="106">
        <f t="shared" ref="AA4:AA22" si="15">MIN(Y4,Z4)</f>
        <v>100</v>
      </c>
      <c r="AB4" s="416">
        <v>0</v>
      </c>
      <c r="AC4" s="107">
        <f t="shared" si="9"/>
        <v>140</v>
      </c>
      <c r="AE4" s="61" t="s">
        <v>573</v>
      </c>
      <c r="AF4" s="153">
        <v>1</v>
      </c>
      <c r="AG4" s="47" t="s">
        <v>65</v>
      </c>
      <c r="AH4" s="154" t="s">
        <v>66</v>
      </c>
      <c r="AI4" s="158">
        <f>IFERROR(INDEX('3.4-3.8 Map'!$CQ$5:$CT$74,MATCH(AH4,'3.4-3.8 Map'!AreaNames,0),MATCH($C$4,'3.4-3.8 Map'!$CQ$4:$CT$4,0)),0)</f>
        <v>67.5</v>
      </c>
      <c r="AJ4" s="155" t="s">
        <v>153</v>
      </c>
      <c r="AK4" s="156" t="s">
        <v>398</v>
      </c>
      <c r="AL4" s="157">
        <f t="shared" si="10"/>
        <v>0</v>
      </c>
      <c r="AM4" s="448">
        <f t="shared" si="11"/>
        <v>67.5</v>
      </c>
      <c r="AN4" s="449">
        <f t="shared" si="12"/>
        <v>1</v>
      </c>
      <c r="AO4" s="453">
        <f>SUMIFS('Sub-Areas'!$D:$D,'Sub-Areas'!$B:$B,AH4)</f>
        <v>189926</v>
      </c>
      <c r="AP4" s="159">
        <f t="shared" si="13"/>
        <v>1</v>
      </c>
      <c r="AQ4" s="161">
        <f t="shared" ref="AQ4:AQ50" si="16">IF(AG4="","",SUMIFS($AO:$AO,$AG:$AG,AG4,$AM:$AM,"&gt;=" &amp; AM4)-AO4)</f>
        <v>0</v>
      </c>
      <c r="AR4" s="161">
        <f t="shared" ref="AR4:AR50" si="17">AO4+AQ4</f>
        <v>189926</v>
      </c>
      <c r="AS4" s="435">
        <f t="shared" ref="AS4:AS50" si="18">IF(AG4="","",AR4/SUMIFS($AO:$AO,$AG:$AG,AG4))</f>
        <v>1</v>
      </c>
      <c r="AT4" s="160" t="str">
        <f t="shared" ref="AT4:AT50" si="19">IF(AG4="","",IF(AS4&lt;$C$5,"Insignificant","Significant"))</f>
        <v>Significant</v>
      </c>
      <c r="AU4" s="162">
        <f t="shared" ref="AU4:AU50" si="20">IF(AT4="Insignificant","-",IF(COUNTIFS(AG:AG,AG4,AM:AM,"&gt;" &amp; AM4,AT:AT,"Significant")&gt;0,"-",IF(COUNTIFS(AG:AG,AG4,AO:AO,"&gt;" &amp; AO4,AT:AT,"Significant",AM:AM,AM4)&gt;0,"-",AM4)))</f>
        <v>67.5</v>
      </c>
      <c r="AW4" s="70" t="s">
        <v>576</v>
      </c>
      <c r="AX4" s="73" t="s">
        <v>574</v>
      </c>
      <c r="AY4" s="95" t="s">
        <v>117</v>
      </c>
      <c r="AZ4" s="94">
        <f>SUMIFS(Products!$H:$H,Products!$B:$B,NBN!AY4)</f>
        <v>82399</v>
      </c>
      <c r="BA4" s="106">
        <f>SUMIFS($AU:$AU,$AG:$AG,NBN!AY4)</f>
        <v>65</v>
      </c>
      <c r="BB4" s="95" t="s">
        <v>97</v>
      </c>
      <c r="BC4" s="137">
        <f t="shared" si="14"/>
        <v>75</v>
      </c>
      <c r="BD4" s="106">
        <f>_xlfn.XLOOKUP(AY4,Products!$B:$B,Products!$E:$E)</f>
        <v>65</v>
      </c>
      <c r="BE4" s="106">
        <f t="shared" ref="BE4:BE35" si="21">MIN(BC4,BD4)</f>
        <v>65</v>
      </c>
      <c r="BF4" s="416">
        <v>0</v>
      </c>
      <c r="BG4" s="107">
        <f t="shared" ref="BG4:BG35" si="22">BC4-SUMIFS(BF:BF,BB:BB,AY4)-SUMIFS(BF:BF,AY:AY,AY4)</f>
        <v>75</v>
      </c>
      <c r="BH4" s="43"/>
      <c r="BI4" s="43"/>
      <c r="BJ4" s="43"/>
      <c r="BK4" s="43"/>
    </row>
    <row r="5" spans="2:63" ht="16.5" customHeight="1" thickBot="1" x14ac:dyDescent="0.3">
      <c r="B5" s="50" t="s">
        <v>577</v>
      </c>
      <c r="C5" s="51">
        <v>0.3</v>
      </c>
      <c r="E5" s="60" t="s">
        <v>571</v>
      </c>
      <c r="F5" s="75">
        <v>1</v>
      </c>
      <c r="G5" s="46" t="s">
        <v>40</v>
      </c>
      <c r="H5" s="55" t="s">
        <v>280</v>
      </c>
      <c r="I5" s="440">
        <f>IFERROR(INDEX('3.4-3.8 Map'!$CQ$5:$CT$74,MATCH(H5,'3.4-3.8 Map'!AreaNames,0),MATCH($C$4,'3.4-3.8 Map'!$CQ$4:$CT$4,0)),0)</f>
        <v>75</v>
      </c>
      <c r="J5" s="441">
        <f t="shared" si="0"/>
        <v>1</v>
      </c>
      <c r="K5" s="57">
        <f>SUMIFS('Sub-Areas'!$D:$D,'Sub-Areas'!$B:$B,H5)</f>
        <v>697890</v>
      </c>
      <c r="L5" s="123">
        <f t="shared" si="1"/>
        <v>0.29420505952268033</v>
      </c>
      <c r="M5" s="124">
        <f t="shared" si="2"/>
        <v>0</v>
      </c>
      <c r="N5" s="124">
        <f t="shared" si="3"/>
        <v>697890</v>
      </c>
      <c r="O5" s="123">
        <f t="shared" si="4"/>
        <v>0.29420505952268033</v>
      </c>
      <c r="P5" s="118" t="str">
        <f t="shared" si="5"/>
        <v>Insignificant</v>
      </c>
      <c r="Q5" s="125" t="str">
        <f t="shared" si="6"/>
        <v>-</v>
      </c>
      <c r="S5" s="93" t="s">
        <v>571</v>
      </c>
      <c r="T5" s="73" t="s">
        <v>572</v>
      </c>
      <c r="U5" s="95" t="s">
        <v>43</v>
      </c>
      <c r="V5" s="94">
        <f>SUMIFS(Products!$H:$H,Products!$B:$B,NBN!U5)</f>
        <v>506926</v>
      </c>
      <c r="W5" s="96">
        <f t="shared" si="7"/>
        <v>0</v>
      </c>
      <c r="X5" s="95" t="s">
        <v>398</v>
      </c>
      <c r="Y5" s="106">
        <f t="shared" si="8"/>
        <v>140</v>
      </c>
      <c r="Z5" s="106">
        <v>100</v>
      </c>
      <c r="AA5" s="106">
        <f t="shared" si="15"/>
        <v>100</v>
      </c>
      <c r="AB5" s="416">
        <v>0</v>
      </c>
      <c r="AC5" s="107">
        <f t="shared" si="9"/>
        <v>140</v>
      </c>
      <c r="AE5" s="60" t="s">
        <v>573</v>
      </c>
      <c r="AF5" s="75">
        <v>1</v>
      </c>
      <c r="AG5" s="46" t="s">
        <v>68</v>
      </c>
      <c r="AH5" s="131" t="s">
        <v>58</v>
      </c>
      <c r="AI5" s="135">
        <f>IFERROR(INDEX('3.4-3.8 Map'!$CQ$5:$CT$74,MATCH(AH5,'3.4-3.8 Map'!AreaNames,0),MATCH($C$4,'3.4-3.8 Map'!$CQ$4:$CT$4,0)),0)</f>
        <v>67.5</v>
      </c>
      <c r="AJ5" s="133" t="s">
        <v>169</v>
      </c>
      <c r="AK5" s="78" t="s">
        <v>56</v>
      </c>
      <c r="AL5" s="134">
        <f t="shared" si="10"/>
        <v>0</v>
      </c>
      <c r="AM5" s="446">
        <f t="shared" si="11"/>
        <v>67.5</v>
      </c>
      <c r="AN5" s="441">
        <f t="shared" si="12"/>
        <v>1</v>
      </c>
      <c r="AO5" s="454">
        <f>SUMIFS('Sub-Areas'!$D:$D,'Sub-Areas'!$B:$B,AH5)</f>
        <v>283263</v>
      </c>
      <c r="AP5" s="123">
        <f t="shared" si="13"/>
        <v>1</v>
      </c>
      <c r="AQ5" s="124">
        <f t="shared" si="16"/>
        <v>0</v>
      </c>
      <c r="AR5" s="124">
        <f t="shared" si="17"/>
        <v>283263</v>
      </c>
      <c r="AS5" s="433">
        <f t="shared" si="18"/>
        <v>1</v>
      </c>
      <c r="AT5" s="118" t="str">
        <f t="shared" si="19"/>
        <v>Significant</v>
      </c>
      <c r="AU5" s="125">
        <f t="shared" si="20"/>
        <v>67.5</v>
      </c>
      <c r="AW5" s="93" t="s">
        <v>573</v>
      </c>
      <c r="AX5" s="73" t="s">
        <v>574</v>
      </c>
      <c r="AY5" s="95" t="s">
        <v>65</v>
      </c>
      <c r="AZ5" s="94">
        <f>SUMIFS(Products!$H:$H,Products!$B:$B,NBN!AY5)</f>
        <v>189926</v>
      </c>
      <c r="BA5" s="106">
        <f>SUMIFS($AU:$AU,$AG:$AG,NBN!AY5)</f>
        <v>67.5</v>
      </c>
      <c r="BB5" s="95" t="s">
        <v>83</v>
      </c>
      <c r="BC5" s="106">
        <f t="shared" si="14"/>
        <v>72.5</v>
      </c>
      <c r="BD5" s="106">
        <f>_xlfn.XLOOKUP(AY5,Products!$B:$B,Products!$E:$E)</f>
        <v>25</v>
      </c>
      <c r="BE5" s="106">
        <f t="shared" si="21"/>
        <v>25</v>
      </c>
      <c r="BF5" s="416">
        <v>0</v>
      </c>
      <c r="BG5" s="107">
        <f t="shared" si="22"/>
        <v>72.5</v>
      </c>
      <c r="BH5" s="43"/>
      <c r="BI5" s="43"/>
      <c r="BJ5" s="43"/>
      <c r="BK5" s="43"/>
    </row>
    <row r="6" spans="2:63" ht="16.5" customHeight="1" thickBot="1" x14ac:dyDescent="0.3">
      <c r="C6" s="52"/>
      <c r="E6" s="60" t="s">
        <v>571</v>
      </c>
      <c r="F6" s="75">
        <v>1</v>
      </c>
      <c r="G6" s="46" t="s">
        <v>40</v>
      </c>
      <c r="H6" s="55" t="s">
        <v>273</v>
      </c>
      <c r="I6" s="440">
        <f>IFERROR(INDEX('3.4-3.8 Map'!$CQ$5:$CT$74,MATCH(H6,'3.4-3.8 Map'!AreaNames,0),MATCH($C$4,'3.4-3.8 Map'!$CQ$4:$CT$4,0)),0)</f>
        <v>0</v>
      </c>
      <c r="J6" s="441">
        <f t="shared" si="0"/>
        <v>2</v>
      </c>
      <c r="K6" s="57">
        <f>SUMIFS('Sub-Areas'!$D:$D,'Sub-Areas'!$B:$B,H6)</f>
        <v>1674231</v>
      </c>
      <c r="L6" s="123">
        <f t="shared" si="1"/>
        <v>0.70579494047731961</v>
      </c>
      <c r="M6" s="124">
        <f t="shared" si="2"/>
        <v>697890</v>
      </c>
      <c r="N6" s="124">
        <f t="shared" si="3"/>
        <v>2372121</v>
      </c>
      <c r="O6" s="123">
        <f t="shared" si="4"/>
        <v>1</v>
      </c>
      <c r="P6" s="118" t="str">
        <f t="shared" si="5"/>
        <v>Significant</v>
      </c>
      <c r="Q6" s="125">
        <f t="shared" si="6"/>
        <v>0</v>
      </c>
      <c r="S6" s="93" t="s">
        <v>571</v>
      </c>
      <c r="T6" s="73" t="s">
        <v>572</v>
      </c>
      <c r="U6" s="95" t="s">
        <v>47</v>
      </c>
      <c r="V6" s="94">
        <f>SUMIFS(Products!$H:$H,Products!$B:$B,NBN!U6)</f>
        <v>5013250</v>
      </c>
      <c r="W6" s="96">
        <f t="shared" si="7"/>
        <v>75</v>
      </c>
      <c r="X6" s="95" t="s">
        <v>398</v>
      </c>
      <c r="Y6" s="106">
        <f t="shared" si="8"/>
        <v>65</v>
      </c>
      <c r="Z6" s="106">
        <v>100</v>
      </c>
      <c r="AA6" s="106">
        <f t="shared" si="15"/>
        <v>65</v>
      </c>
      <c r="AB6" s="416">
        <v>0</v>
      </c>
      <c r="AC6" s="107">
        <f t="shared" si="9"/>
        <v>65</v>
      </c>
      <c r="AE6" s="61" t="s">
        <v>573</v>
      </c>
      <c r="AF6" s="153">
        <v>1</v>
      </c>
      <c r="AG6" s="47" t="s">
        <v>70</v>
      </c>
      <c r="AH6" s="154" t="s">
        <v>71</v>
      </c>
      <c r="AI6" s="158">
        <f>IFERROR(INDEX('3.4-3.8 Map'!$CQ$5:$CT$74,MATCH(AH6,'3.4-3.8 Map'!AreaNames,0),MATCH($C$4,'3.4-3.8 Map'!$CQ$4:$CT$4,0)),0)</f>
        <v>67.5</v>
      </c>
      <c r="AJ6" s="155" t="s">
        <v>169</v>
      </c>
      <c r="AK6" s="156" t="s">
        <v>398</v>
      </c>
      <c r="AL6" s="157">
        <f t="shared" si="10"/>
        <v>0</v>
      </c>
      <c r="AM6" s="448">
        <f t="shared" si="11"/>
        <v>67.5</v>
      </c>
      <c r="AN6" s="449">
        <f t="shared" si="12"/>
        <v>1</v>
      </c>
      <c r="AO6" s="453">
        <f>SUMIFS('Sub-Areas'!$D:$D,'Sub-Areas'!$B:$B,AH6)</f>
        <v>139083</v>
      </c>
      <c r="AP6" s="159">
        <f t="shared" si="13"/>
        <v>1</v>
      </c>
      <c r="AQ6" s="161">
        <f t="shared" si="16"/>
        <v>0</v>
      </c>
      <c r="AR6" s="161">
        <f t="shared" si="17"/>
        <v>139083</v>
      </c>
      <c r="AS6" s="435">
        <f t="shared" si="18"/>
        <v>1</v>
      </c>
      <c r="AT6" s="160" t="str">
        <f t="shared" si="19"/>
        <v>Significant</v>
      </c>
      <c r="AU6" s="162">
        <f t="shared" si="20"/>
        <v>67.5</v>
      </c>
      <c r="AW6" s="70" t="s">
        <v>576</v>
      </c>
      <c r="AX6" s="73" t="s">
        <v>574</v>
      </c>
      <c r="AY6" s="95" t="s">
        <v>83</v>
      </c>
      <c r="AZ6" s="94">
        <f>SUMIFS(Products!$H:$H,Products!$B:$B,NBN!AY6)</f>
        <v>189926</v>
      </c>
      <c r="BA6" s="106">
        <f>SUMIFS($AU:$AU,$AG:$AG,NBN!AY6)</f>
        <v>67.5</v>
      </c>
      <c r="BB6" s="95" t="s">
        <v>65</v>
      </c>
      <c r="BC6" s="106">
        <f t="shared" si="14"/>
        <v>72.5</v>
      </c>
      <c r="BD6" s="106">
        <f>_xlfn.XLOOKUP(AY6,Products!$B:$B,Products!$E:$E)</f>
        <v>45</v>
      </c>
      <c r="BE6" s="106">
        <f t="shared" si="21"/>
        <v>45</v>
      </c>
      <c r="BF6" s="416">
        <v>0</v>
      </c>
      <c r="BG6" s="107">
        <f t="shared" si="22"/>
        <v>72.5</v>
      </c>
      <c r="BH6" s="43"/>
      <c r="BI6" s="43"/>
      <c r="BJ6" s="43"/>
      <c r="BK6" s="43"/>
    </row>
    <row r="7" spans="2:63" ht="16.5" customHeight="1" x14ac:dyDescent="0.25">
      <c r="B7" s="48" t="s">
        <v>578</v>
      </c>
      <c r="C7" s="66">
        <v>140</v>
      </c>
      <c r="E7" s="60" t="s">
        <v>571</v>
      </c>
      <c r="F7" s="75">
        <v>1</v>
      </c>
      <c r="G7" s="46" t="s">
        <v>43</v>
      </c>
      <c r="H7" s="55" t="s">
        <v>301</v>
      </c>
      <c r="I7" s="442">
        <f>IFERROR(INDEX('3.4-3.8 Map'!$CQ$5:$CT$74,MATCH(H7,'3.4-3.8 Map'!AreaNames,0),MATCH($C$4,'3.4-3.8 Map'!$CQ$4:$CT$4,0)),0)</f>
        <v>75</v>
      </c>
      <c r="J7" s="441">
        <f t="shared" si="0"/>
        <v>1</v>
      </c>
      <c r="K7" s="57">
        <f>SUMIFS('Sub-Areas'!$D:$D,'Sub-Areas'!$B:$B,H7)</f>
        <v>509</v>
      </c>
      <c r="L7" s="123">
        <f t="shared" si="1"/>
        <v>1.0040913269392378E-3</v>
      </c>
      <c r="M7" s="124">
        <f t="shared" si="2"/>
        <v>167</v>
      </c>
      <c r="N7" s="124">
        <f t="shared" si="3"/>
        <v>676</v>
      </c>
      <c r="O7" s="123">
        <f t="shared" si="4"/>
        <v>1.3335279705519148E-3</v>
      </c>
      <c r="P7" s="118" t="str">
        <f t="shared" si="5"/>
        <v>Insignificant</v>
      </c>
      <c r="Q7" s="125" t="str">
        <f t="shared" si="6"/>
        <v>-</v>
      </c>
      <c r="S7" s="93" t="s">
        <v>571</v>
      </c>
      <c r="T7" s="73" t="s">
        <v>572</v>
      </c>
      <c r="U7" s="95" t="s">
        <v>50</v>
      </c>
      <c r="V7" s="94">
        <f>SUMIFS(Products!$H:$H,Products!$B:$B,NBN!U7)</f>
        <v>2131040</v>
      </c>
      <c r="W7" s="77">
        <f t="shared" si="7"/>
        <v>77.5</v>
      </c>
      <c r="X7" s="95" t="s">
        <v>398</v>
      </c>
      <c r="Y7" s="106">
        <f t="shared" si="8"/>
        <v>62.5</v>
      </c>
      <c r="Z7" s="106">
        <v>100</v>
      </c>
      <c r="AA7" s="106">
        <f t="shared" si="15"/>
        <v>62.5</v>
      </c>
      <c r="AB7" s="416">
        <v>0</v>
      </c>
      <c r="AC7" s="107">
        <f t="shared" si="9"/>
        <v>62.5</v>
      </c>
      <c r="AE7" s="61" t="s">
        <v>573</v>
      </c>
      <c r="AF7" s="153">
        <v>1</v>
      </c>
      <c r="AG7" s="47" t="s">
        <v>73</v>
      </c>
      <c r="AH7" s="154" t="s">
        <v>74</v>
      </c>
      <c r="AI7" s="158">
        <f>IFERROR(INDEX('3.4-3.8 Map'!$CQ$5:$CT$74,MATCH(AH7,'3.4-3.8 Map'!AreaNames,0),MATCH($C$4,'3.4-3.8 Map'!$CQ$4:$CT$4,0)),0)</f>
        <v>67.5</v>
      </c>
      <c r="AJ7" s="155" t="s">
        <v>157</v>
      </c>
      <c r="AK7" s="156" t="s">
        <v>398</v>
      </c>
      <c r="AL7" s="157">
        <f t="shared" si="10"/>
        <v>0</v>
      </c>
      <c r="AM7" s="448">
        <f t="shared" si="11"/>
        <v>67.5</v>
      </c>
      <c r="AN7" s="449">
        <f t="shared" si="12"/>
        <v>1</v>
      </c>
      <c r="AO7" s="453">
        <f>SUMIFS('Sub-Areas'!$D:$D,'Sub-Areas'!$B:$B,AH7)</f>
        <v>120000</v>
      </c>
      <c r="AP7" s="159">
        <f t="shared" si="13"/>
        <v>1</v>
      </c>
      <c r="AQ7" s="161">
        <f t="shared" si="16"/>
        <v>0</v>
      </c>
      <c r="AR7" s="161">
        <f t="shared" si="17"/>
        <v>120000</v>
      </c>
      <c r="AS7" s="435">
        <f t="shared" si="18"/>
        <v>1</v>
      </c>
      <c r="AT7" s="160" t="str">
        <f t="shared" si="19"/>
        <v>Significant</v>
      </c>
      <c r="AU7" s="162">
        <f t="shared" si="20"/>
        <v>67.5</v>
      </c>
      <c r="AW7" s="93" t="s">
        <v>573</v>
      </c>
      <c r="AX7" s="73" t="s">
        <v>574</v>
      </c>
      <c r="AY7" s="95" t="s">
        <v>76</v>
      </c>
      <c r="AZ7" s="94">
        <f>SUMIFS(Products!$H:$H,Products!$B:$B,NBN!AY7)</f>
        <v>324919</v>
      </c>
      <c r="BA7" s="106">
        <f>SUMIFS($AU:$AU,$AG:$AG,NBN!AY7)</f>
        <v>65</v>
      </c>
      <c r="BB7" s="97" t="s">
        <v>120</v>
      </c>
      <c r="BC7" s="106">
        <f t="shared" si="14"/>
        <v>75</v>
      </c>
      <c r="BD7" s="106">
        <f>_xlfn.XLOOKUP(AY7,Products!$B:$B,Products!$E:$E)</f>
        <v>40</v>
      </c>
      <c r="BE7" s="106">
        <f t="shared" si="21"/>
        <v>40</v>
      </c>
      <c r="BF7" s="416">
        <v>0</v>
      </c>
      <c r="BG7" s="107">
        <f t="shared" si="22"/>
        <v>75</v>
      </c>
      <c r="BH7" s="43"/>
      <c r="BI7" s="43"/>
      <c r="BJ7" s="43"/>
      <c r="BK7" s="43"/>
    </row>
    <row r="8" spans="2:63" ht="16.5" customHeight="1" thickBot="1" x14ac:dyDescent="0.3">
      <c r="B8" s="50" t="s">
        <v>579</v>
      </c>
      <c r="C8" s="414">
        <v>140</v>
      </c>
      <c r="E8" s="60" t="s">
        <v>571</v>
      </c>
      <c r="F8" s="75">
        <v>1</v>
      </c>
      <c r="G8" s="46" t="s">
        <v>43</v>
      </c>
      <c r="H8" s="55" t="s">
        <v>334</v>
      </c>
      <c r="I8" s="442">
        <f>IFERROR(INDEX('3.4-3.8 Map'!$CQ$5:$CT$74,MATCH(H8,'3.4-3.8 Map'!AreaNames,0),MATCH($C$4,'3.4-3.8 Map'!$CQ$4:$CT$4,0)),0)</f>
        <v>75</v>
      </c>
      <c r="J8" s="441">
        <f t="shared" si="0"/>
        <v>2</v>
      </c>
      <c r="K8" s="57">
        <f>SUMIFS('Sub-Areas'!$D:$D,'Sub-Areas'!$B:$B,H8)</f>
        <v>96</v>
      </c>
      <c r="L8" s="123">
        <f t="shared" si="1"/>
        <v>1.8937675321447313E-4</v>
      </c>
      <c r="M8" s="124">
        <f t="shared" si="2"/>
        <v>580</v>
      </c>
      <c r="N8" s="124">
        <f t="shared" si="3"/>
        <v>676</v>
      </c>
      <c r="O8" s="123">
        <f t="shared" si="4"/>
        <v>1.3335279705519148E-3</v>
      </c>
      <c r="P8" s="118" t="str">
        <f t="shared" si="5"/>
        <v>Insignificant</v>
      </c>
      <c r="Q8" s="125" t="str">
        <f t="shared" si="6"/>
        <v>-</v>
      </c>
      <c r="S8" s="93" t="s">
        <v>571</v>
      </c>
      <c r="T8" s="73" t="s">
        <v>572</v>
      </c>
      <c r="U8" s="95" t="s">
        <v>53</v>
      </c>
      <c r="V8" s="136">
        <f>SUMIFS(Products!$H:$H,Products!$B:$B,NBN!U8)</f>
        <v>5671328</v>
      </c>
      <c r="W8" s="137">
        <f t="shared" si="7"/>
        <v>0</v>
      </c>
      <c r="X8" s="95" t="s">
        <v>398</v>
      </c>
      <c r="Y8" s="106">
        <f t="shared" si="8"/>
        <v>140</v>
      </c>
      <c r="Z8" s="106">
        <v>100</v>
      </c>
      <c r="AA8" s="106">
        <f t="shared" si="15"/>
        <v>100</v>
      </c>
      <c r="AB8" s="416">
        <v>0</v>
      </c>
      <c r="AC8" s="107">
        <f t="shared" si="9"/>
        <v>140</v>
      </c>
      <c r="AE8" s="60" t="s">
        <v>573</v>
      </c>
      <c r="AF8" s="75">
        <v>1</v>
      </c>
      <c r="AG8" s="46" t="s">
        <v>76</v>
      </c>
      <c r="AH8" s="131" t="s">
        <v>356</v>
      </c>
      <c r="AI8" s="135">
        <f>IFERROR(INDEX('3.4-3.8 Map'!$CQ$5:$CT$74,MATCH(AH8,'3.4-3.8 Map'!AreaNames,0),MATCH($C$4,'3.4-3.8 Map'!$CQ$4:$CT$4,0)),0)</f>
        <v>65</v>
      </c>
      <c r="AJ8" s="133" t="s">
        <v>157</v>
      </c>
      <c r="AK8" s="78" t="s">
        <v>398</v>
      </c>
      <c r="AL8" s="134">
        <f t="shared" si="10"/>
        <v>0</v>
      </c>
      <c r="AM8" s="446">
        <f t="shared" si="11"/>
        <v>65</v>
      </c>
      <c r="AN8" s="441">
        <f t="shared" si="12"/>
        <v>1</v>
      </c>
      <c r="AO8" s="454">
        <f>SUMIFS('Sub-Areas'!$D:$D,'Sub-Areas'!$B:$B,AH8)</f>
        <v>324919</v>
      </c>
      <c r="AP8" s="123">
        <f t="shared" si="13"/>
        <v>1</v>
      </c>
      <c r="AQ8" s="124">
        <f t="shared" si="16"/>
        <v>0</v>
      </c>
      <c r="AR8" s="124">
        <f t="shared" si="17"/>
        <v>324919</v>
      </c>
      <c r="AS8" s="433">
        <f t="shared" si="18"/>
        <v>1</v>
      </c>
      <c r="AT8" s="118" t="str">
        <f t="shared" si="19"/>
        <v>Significant</v>
      </c>
      <c r="AU8" s="125">
        <f t="shared" si="20"/>
        <v>65</v>
      </c>
      <c r="AW8" s="70" t="s">
        <v>576</v>
      </c>
      <c r="AX8" s="73" t="s">
        <v>574</v>
      </c>
      <c r="AY8" s="95" t="s">
        <v>120</v>
      </c>
      <c r="AZ8" s="94">
        <f>SUMIFS(Products!$H:$H,Products!$B:$B,NBN!AY8)</f>
        <v>324919</v>
      </c>
      <c r="BA8" s="106">
        <f>SUMIFS($AU:$AU,$AG:$AG,NBN!AY8)</f>
        <v>65</v>
      </c>
      <c r="BB8" s="97" t="s">
        <v>76</v>
      </c>
      <c r="BC8" s="106">
        <f t="shared" si="14"/>
        <v>75</v>
      </c>
      <c r="BD8" s="106">
        <f>_xlfn.XLOOKUP(AY8,Products!$B:$B,Products!$E:$E)</f>
        <v>65</v>
      </c>
      <c r="BE8" s="106">
        <f t="shared" si="21"/>
        <v>65</v>
      </c>
      <c r="BF8" s="416">
        <v>0</v>
      </c>
      <c r="BG8" s="107">
        <f t="shared" si="22"/>
        <v>75</v>
      </c>
      <c r="BH8" s="43"/>
      <c r="BI8" s="43"/>
      <c r="BJ8" s="43"/>
      <c r="BK8" s="43"/>
    </row>
    <row r="9" spans="2:63" ht="16.5" customHeight="1" x14ac:dyDescent="0.25">
      <c r="E9" s="60" t="s">
        <v>571</v>
      </c>
      <c r="F9" s="75">
        <v>1</v>
      </c>
      <c r="G9" s="46" t="s">
        <v>43</v>
      </c>
      <c r="H9" s="55" t="s">
        <v>337</v>
      </c>
      <c r="I9" s="442">
        <f>IFERROR(INDEX('3.4-3.8 Map'!$CQ$5:$CT$74,MATCH(H9,'3.4-3.8 Map'!AreaNames,0),MATCH($C$4,'3.4-3.8 Map'!$CQ$4:$CT$4,0)),0)</f>
        <v>75</v>
      </c>
      <c r="J9" s="441">
        <f t="shared" si="0"/>
        <v>3</v>
      </c>
      <c r="K9" s="57">
        <f>SUMIFS('Sub-Areas'!$D:$D,'Sub-Areas'!$B:$B,H9)</f>
        <v>71</v>
      </c>
      <c r="L9" s="123">
        <f t="shared" si="1"/>
        <v>1.4005989039820408E-4</v>
      </c>
      <c r="M9" s="124">
        <f t="shared" si="2"/>
        <v>605</v>
      </c>
      <c r="N9" s="124">
        <f t="shared" si="3"/>
        <v>676</v>
      </c>
      <c r="O9" s="123">
        <f t="shared" si="4"/>
        <v>1.3335279705519148E-3</v>
      </c>
      <c r="P9" s="118" t="str">
        <f t="shared" si="5"/>
        <v>Insignificant</v>
      </c>
      <c r="Q9" s="125" t="str">
        <f t="shared" si="6"/>
        <v>-</v>
      </c>
      <c r="S9" s="93" t="s">
        <v>580</v>
      </c>
      <c r="T9" s="73" t="s">
        <v>574</v>
      </c>
      <c r="U9" s="95" t="s">
        <v>153</v>
      </c>
      <c r="V9" s="136">
        <f>SUMIFS(Products!$H:$H,Products!$B:$B,NBN!U9)</f>
        <v>272325</v>
      </c>
      <c r="W9" s="137">
        <f t="shared" si="7"/>
        <v>67.5</v>
      </c>
      <c r="X9" s="95" t="s">
        <v>398</v>
      </c>
      <c r="Y9" s="106">
        <f t="shared" si="8"/>
        <v>72.5</v>
      </c>
      <c r="Z9" s="106">
        <v>50</v>
      </c>
      <c r="AA9" s="106">
        <f t="shared" si="15"/>
        <v>50</v>
      </c>
      <c r="AB9" s="416">
        <v>0</v>
      </c>
      <c r="AC9" s="107">
        <f t="shared" si="9"/>
        <v>72.5</v>
      </c>
      <c r="AE9" s="61" t="s">
        <v>573</v>
      </c>
      <c r="AF9" s="153">
        <v>1</v>
      </c>
      <c r="AG9" s="47" t="s">
        <v>94</v>
      </c>
      <c r="AH9" s="154" t="s">
        <v>360</v>
      </c>
      <c r="AI9" s="158">
        <f>IFERROR(INDEX('3.4-3.8 Map'!$CQ$5:$CT$74,MATCH(AH9,'3.4-3.8 Map'!AreaNames,0),MATCH($C$4,'3.4-3.8 Map'!$CQ$4:$CT$4,0)),0)</f>
        <v>65</v>
      </c>
      <c r="AJ9" s="155" t="s">
        <v>160</v>
      </c>
      <c r="AK9" s="156" t="s">
        <v>398</v>
      </c>
      <c r="AL9" s="157">
        <f t="shared" si="10"/>
        <v>0</v>
      </c>
      <c r="AM9" s="448">
        <f t="shared" si="11"/>
        <v>65</v>
      </c>
      <c r="AN9" s="449">
        <f t="shared" si="12"/>
        <v>1</v>
      </c>
      <c r="AO9" s="453">
        <f>SUMIFS('Sub-Areas'!$D:$D,'Sub-Areas'!$B:$B,AH9)</f>
        <v>599423</v>
      </c>
      <c r="AP9" s="159">
        <f t="shared" si="13"/>
        <v>1</v>
      </c>
      <c r="AQ9" s="161">
        <f t="shared" si="16"/>
        <v>0</v>
      </c>
      <c r="AR9" s="161">
        <f t="shared" si="17"/>
        <v>599423</v>
      </c>
      <c r="AS9" s="435">
        <f t="shared" si="18"/>
        <v>1</v>
      </c>
      <c r="AT9" s="160" t="str">
        <f t="shared" si="19"/>
        <v>Significant</v>
      </c>
      <c r="AU9" s="162">
        <f t="shared" si="20"/>
        <v>65</v>
      </c>
      <c r="AW9" s="93" t="s">
        <v>573</v>
      </c>
      <c r="AX9" s="73" t="s">
        <v>574</v>
      </c>
      <c r="AY9" s="95" t="s">
        <v>115</v>
      </c>
      <c r="AZ9" s="94">
        <f>SUMIFS(Products!$H:$H,Products!$B:$B,NBN!AY9)</f>
        <v>193137</v>
      </c>
      <c r="BA9" s="106">
        <f>SUMIFS($AU:$AU,$AG:$AG,NBN!AY9)</f>
        <v>67.5</v>
      </c>
      <c r="BB9" s="95" t="s">
        <v>89</v>
      </c>
      <c r="BC9" s="137">
        <f t="shared" si="14"/>
        <v>72.5</v>
      </c>
      <c r="BD9" s="106">
        <f>_xlfn.XLOOKUP(AY9,Products!$B:$B,Products!$E:$E)</f>
        <v>25</v>
      </c>
      <c r="BE9" s="106">
        <f t="shared" si="21"/>
        <v>25</v>
      </c>
      <c r="BF9" s="416">
        <v>0</v>
      </c>
      <c r="BG9" s="107">
        <f t="shared" si="22"/>
        <v>72.5</v>
      </c>
      <c r="BH9" s="43"/>
      <c r="BI9" s="43"/>
      <c r="BJ9" s="43"/>
      <c r="BK9" s="43"/>
    </row>
    <row r="10" spans="2:63" ht="16.5" customHeight="1" x14ac:dyDescent="0.25">
      <c r="E10" s="60" t="s">
        <v>571</v>
      </c>
      <c r="F10" s="75">
        <v>1</v>
      </c>
      <c r="G10" s="46" t="s">
        <v>43</v>
      </c>
      <c r="H10" s="55" t="s">
        <v>286</v>
      </c>
      <c r="I10" s="442">
        <f>IFERROR(INDEX('3.4-3.8 Map'!$CQ$5:$CT$74,MATCH(H10,'3.4-3.8 Map'!AreaNames,0),MATCH($C$4,'3.4-3.8 Map'!$CQ$4:$CT$4,0)),0)</f>
        <v>0</v>
      </c>
      <c r="J10" s="441">
        <f t="shared" si="0"/>
        <v>4</v>
      </c>
      <c r="K10" s="57">
        <f>SUMIFS('Sub-Areas'!$D:$D,'Sub-Areas'!$B:$B,H10)</f>
        <v>506250</v>
      </c>
      <c r="L10" s="123">
        <f t="shared" si="1"/>
        <v>0.99866647202944814</v>
      </c>
      <c r="M10" s="124">
        <f t="shared" si="2"/>
        <v>676</v>
      </c>
      <c r="N10" s="124">
        <f t="shared" si="3"/>
        <v>506926</v>
      </c>
      <c r="O10" s="123">
        <f t="shared" si="4"/>
        <v>1</v>
      </c>
      <c r="P10" s="118" t="str">
        <f t="shared" si="5"/>
        <v>Significant</v>
      </c>
      <c r="Q10" s="125">
        <f t="shared" si="6"/>
        <v>0</v>
      </c>
      <c r="S10" s="93" t="s">
        <v>580</v>
      </c>
      <c r="T10" s="73" t="s">
        <v>574</v>
      </c>
      <c r="U10" s="95" t="s">
        <v>157</v>
      </c>
      <c r="V10" s="136">
        <f>SUMIFS(Products!$H:$H,Products!$B:$B,NBN!U10)</f>
        <v>638056</v>
      </c>
      <c r="W10" s="137">
        <f t="shared" si="7"/>
        <v>67.5</v>
      </c>
      <c r="X10" s="95" t="s">
        <v>398</v>
      </c>
      <c r="Y10" s="106">
        <f t="shared" si="8"/>
        <v>72.5</v>
      </c>
      <c r="Z10" s="106">
        <v>50</v>
      </c>
      <c r="AA10" s="106">
        <f t="shared" si="15"/>
        <v>50</v>
      </c>
      <c r="AB10" s="416">
        <v>0</v>
      </c>
      <c r="AC10" s="107">
        <f t="shared" si="9"/>
        <v>72.5</v>
      </c>
      <c r="AE10" s="60" t="s">
        <v>573</v>
      </c>
      <c r="AF10" s="75">
        <v>1</v>
      </c>
      <c r="AG10" s="46" t="s">
        <v>97</v>
      </c>
      <c r="AH10" s="131" t="s">
        <v>358</v>
      </c>
      <c r="AI10" s="135">
        <f>IFERROR(INDEX('3.4-3.8 Map'!$CQ$5:$CT$74,MATCH(AH10,'3.4-3.8 Map'!AreaNames,0),MATCH($C$4,'3.4-3.8 Map'!$CQ$4:$CT$4,0)),0)</f>
        <v>65</v>
      </c>
      <c r="AJ10" s="133" t="s">
        <v>153</v>
      </c>
      <c r="AK10" s="78" t="s">
        <v>398</v>
      </c>
      <c r="AL10" s="134">
        <f t="shared" si="10"/>
        <v>0</v>
      </c>
      <c r="AM10" s="446">
        <f t="shared" si="11"/>
        <v>65</v>
      </c>
      <c r="AN10" s="441">
        <f t="shared" si="12"/>
        <v>1</v>
      </c>
      <c r="AO10" s="454">
        <f>SUMIFS('Sub-Areas'!$D:$D,'Sub-Areas'!$B:$B,AH10)</f>
        <v>82399</v>
      </c>
      <c r="AP10" s="123">
        <f t="shared" si="13"/>
        <v>1</v>
      </c>
      <c r="AQ10" s="124">
        <f t="shared" si="16"/>
        <v>0</v>
      </c>
      <c r="AR10" s="124">
        <f t="shared" si="17"/>
        <v>82399</v>
      </c>
      <c r="AS10" s="433">
        <f t="shared" si="18"/>
        <v>1</v>
      </c>
      <c r="AT10" s="118" t="str">
        <f t="shared" si="19"/>
        <v>Significant</v>
      </c>
      <c r="AU10" s="125">
        <f t="shared" si="20"/>
        <v>65</v>
      </c>
      <c r="AW10" s="70" t="s">
        <v>576</v>
      </c>
      <c r="AX10" s="73" t="s">
        <v>574</v>
      </c>
      <c r="AY10" s="95" t="s">
        <v>89</v>
      </c>
      <c r="AZ10" s="94">
        <f>SUMIFS(Products!$H:$H,Products!$B:$B,NBN!AY10)</f>
        <v>193137</v>
      </c>
      <c r="BA10" s="106">
        <f>SUMIFS($AU:$AU,$AG:$AG,NBN!AY10)</f>
        <v>67.5</v>
      </c>
      <c r="BB10" s="95" t="s">
        <v>115</v>
      </c>
      <c r="BC10" s="137">
        <f t="shared" si="14"/>
        <v>72.5</v>
      </c>
      <c r="BD10" s="106">
        <f>_xlfn.XLOOKUP(AY10,Products!$B:$B,Products!$E:$E)</f>
        <v>45</v>
      </c>
      <c r="BE10" s="106">
        <f t="shared" si="21"/>
        <v>45</v>
      </c>
      <c r="BF10" s="416">
        <v>0</v>
      </c>
      <c r="BG10" s="107">
        <f t="shared" si="22"/>
        <v>72.5</v>
      </c>
      <c r="BH10" s="43"/>
      <c r="BI10" s="43"/>
      <c r="BJ10" s="43"/>
      <c r="BK10" s="43"/>
    </row>
    <row r="11" spans="2:63" ht="16.5" customHeight="1" x14ac:dyDescent="0.25">
      <c r="E11" s="60" t="s">
        <v>571</v>
      </c>
      <c r="F11" s="75">
        <v>1</v>
      </c>
      <c r="G11" s="46" t="s">
        <v>47</v>
      </c>
      <c r="H11" s="55" t="s">
        <v>305</v>
      </c>
      <c r="I11" s="442">
        <f>IFERROR(INDEX('3.4-3.8 Map'!$CQ$5:$CT$74,MATCH(H11,'3.4-3.8 Map'!AreaNames,0),MATCH($C$4,'3.4-3.8 Map'!$CQ$4:$CT$4,0)),0)</f>
        <v>75</v>
      </c>
      <c r="J11" s="441">
        <f t="shared" si="0"/>
        <v>1</v>
      </c>
      <c r="K11" s="57">
        <f>SUMIFS('Sub-Areas'!$D:$D,'Sub-Areas'!$B:$B,H11)</f>
        <v>1820925</v>
      </c>
      <c r="L11" s="123">
        <f t="shared" si="1"/>
        <v>0.36322246047972873</v>
      </c>
      <c r="M11" s="124">
        <f t="shared" si="2"/>
        <v>5268</v>
      </c>
      <c r="N11" s="124">
        <f t="shared" si="3"/>
        <v>1826193</v>
      </c>
      <c r="O11" s="123">
        <f t="shared" si="4"/>
        <v>0.36427327581907942</v>
      </c>
      <c r="P11" s="118" t="str">
        <f t="shared" si="5"/>
        <v>Significant</v>
      </c>
      <c r="Q11" s="125">
        <f t="shared" si="6"/>
        <v>75</v>
      </c>
      <c r="S11" s="93" t="s">
        <v>580</v>
      </c>
      <c r="T11" s="73" t="s">
        <v>574</v>
      </c>
      <c r="U11" s="95" t="s">
        <v>160</v>
      </c>
      <c r="V11" s="136">
        <f>SUMIFS(Products!$H:$H,Products!$B:$B,NBN!U11)</f>
        <v>2419254</v>
      </c>
      <c r="W11" s="137">
        <f t="shared" si="7"/>
        <v>140</v>
      </c>
      <c r="X11" s="95" t="s">
        <v>178</v>
      </c>
      <c r="Y11" s="106">
        <f t="shared" si="8"/>
        <v>0</v>
      </c>
      <c r="Z11" s="106">
        <v>50</v>
      </c>
      <c r="AA11" s="106">
        <f t="shared" si="15"/>
        <v>0</v>
      </c>
      <c r="AB11" s="416">
        <v>0</v>
      </c>
      <c r="AC11" s="107">
        <f t="shared" si="9"/>
        <v>0</v>
      </c>
      <c r="AE11" s="61" t="s">
        <v>573</v>
      </c>
      <c r="AF11" s="153">
        <v>1</v>
      </c>
      <c r="AG11" s="47" t="s">
        <v>100</v>
      </c>
      <c r="AH11" s="154" t="s">
        <v>101</v>
      </c>
      <c r="AI11" s="158">
        <f>IFERROR(INDEX('3.4-3.8 Map'!$CQ$5:$CT$74,MATCH(AH11,'3.4-3.8 Map'!AreaNames,0),MATCH($C$4,'3.4-3.8 Map'!$CQ$4:$CT$4,0)),0)</f>
        <v>65</v>
      </c>
      <c r="AJ11" s="155" t="s">
        <v>172</v>
      </c>
      <c r="AK11" s="156" t="s">
        <v>398</v>
      </c>
      <c r="AL11" s="157">
        <f t="shared" si="10"/>
        <v>0</v>
      </c>
      <c r="AM11" s="448">
        <f t="shared" si="11"/>
        <v>65</v>
      </c>
      <c r="AN11" s="449">
        <f t="shared" si="12"/>
        <v>1</v>
      </c>
      <c r="AO11" s="453">
        <f>SUMIFS('Sub-Areas'!$D:$D,'Sub-Areas'!$B:$B,AH11)</f>
        <v>166383</v>
      </c>
      <c r="AP11" s="159">
        <f t="shared" si="13"/>
        <v>1</v>
      </c>
      <c r="AQ11" s="161">
        <f t="shared" si="16"/>
        <v>0</v>
      </c>
      <c r="AR11" s="161">
        <f t="shared" si="17"/>
        <v>166383</v>
      </c>
      <c r="AS11" s="435">
        <f t="shared" si="18"/>
        <v>1</v>
      </c>
      <c r="AT11" s="160" t="str">
        <f t="shared" si="19"/>
        <v>Significant</v>
      </c>
      <c r="AU11" s="162">
        <f t="shared" si="20"/>
        <v>65</v>
      </c>
      <c r="AW11" s="93" t="s">
        <v>573</v>
      </c>
      <c r="AX11" s="73" t="s">
        <v>574</v>
      </c>
      <c r="AY11" s="95" t="s">
        <v>73</v>
      </c>
      <c r="AZ11" s="94">
        <f>SUMIFS(Products!$H:$H,Products!$B:$B,NBN!AY11)</f>
        <v>120000</v>
      </c>
      <c r="BA11" s="106">
        <f>SUMIFS($AU:$AU,$AG:$AG,NBN!AY11)</f>
        <v>67.5</v>
      </c>
      <c r="BB11" s="97" t="s">
        <v>87</v>
      </c>
      <c r="BC11" s="106">
        <f t="shared" si="14"/>
        <v>72.5</v>
      </c>
      <c r="BD11" s="106">
        <f>_xlfn.XLOOKUP(AY11,Products!$B:$B,Products!$E:$E)</f>
        <v>25</v>
      </c>
      <c r="BE11" s="106">
        <f t="shared" si="21"/>
        <v>25</v>
      </c>
      <c r="BF11" s="416">
        <v>0</v>
      </c>
      <c r="BG11" s="107">
        <f t="shared" si="22"/>
        <v>72.5</v>
      </c>
      <c r="BH11" s="43"/>
      <c r="BI11" s="43"/>
      <c r="BJ11" s="43"/>
      <c r="BK11" s="43"/>
    </row>
    <row r="12" spans="2:63" ht="16.5" customHeight="1" x14ac:dyDescent="0.25">
      <c r="E12" s="60" t="s">
        <v>571</v>
      </c>
      <c r="F12" s="75">
        <v>1</v>
      </c>
      <c r="G12" s="46" t="s">
        <v>47</v>
      </c>
      <c r="H12" s="55" t="s">
        <v>363</v>
      </c>
      <c r="I12" s="442">
        <f>IFERROR(INDEX('3.4-3.8 Map'!$CQ$5:$CT$74,MATCH(H12,'3.4-3.8 Map'!AreaNames,0),MATCH($C$4,'3.4-3.8 Map'!$CQ$4:$CT$4,0)),0)</f>
        <v>75</v>
      </c>
      <c r="J12" s="441">
        <f t="shared" si="0"/>
        <v>2</v>
      </c>
      <c r="K12" s="57">
        <f>SUMIFS('Sub-Areas'!$D:$D,'Sub-Areas'!$B:$B,H12)</f>
        <v>5268</v>
      </c>
      <c r="L12" s="123">
        <f t="shared" si="1"/>
        <v>1.0508153393507206E-3</v>
      </c>
      <c r="M12" s="124">
        <f t="shared" si="2"/>
        <v>1820925</v>
      </c>
      <c r="N12" s="124">
        <f t="shared" si="3"/>
        <v>1826193</v>
      </c>
      <c r="O12" s="123">
        <f t="shared" si="4"/>
        <v>0.36427327581907942</v>
      </c>
      <c r="P12" s="118" t="str">
        <f t="shared" si="5"/>
        <v>Significant</v>
      </c>
      <c r="Q12" s="125" t="str">
        <f t="shared" si="6"/>
        <v>-</v>
      </c>
      <c r="S12" s="93" t="s">
        <v>581</v>
      </c>
      <c r="T12" s="73" t="s">
        <v>574</v>
      </c>
      <c r="U12" s="97" t="s">
        <v>178</v>
      </c>
      <c r="V12" s="136">
        <f>SUMIFS(Products!$H:$H,Products!$B:$B,NBN!U12)</f>
        <v>1769954</v>
      </c>
      <c r="W12" s="137">
        <f t="shared" si="7"/>
        <v>140</v>
      </c>
      <c r="X12" s="97" t="s">
        <v>160</v>
      </c>
      <c r="Y12" s="106">
        <f t="shared" si="8"/>
        <v>0</v>
      </c>
      <c r="Z12" s="106">
        <v>50</v>
      </c>
      <c r="AA12" s="106">
        <f t="shared" si="15"/>
        <v>0</v>
      </c>
      <c r="AB12" s="416">
        <v>0</v>
      </c>
      <c r="AC12" s="107">
        <f t="shared" si="9"/>
        <v>0</v>
      </c>
      <c r="AE12" s="60" t="s">
        <v>573</v>
      </c>
      <c r="AF12" s="75">
        <v>1</v>
      </c>
      <c r="AG12" s="46" t="s">
        <v>103</v>
      </c>
      <c r="AH12" s="131" t="s">
        <v>349</v>
      </c>
      <c r="AI12" s="135">
        <f>IFERROR(INDEX('3.4-3.8 Map'!$CQ$5:$CT$74,MATCH(AH12,'3.4-3.8 Map'!AreaNames,0),MATCH($C$4,'3.4-3.8 Map'!$CQ$4:$CT$4,0)),0)</f>
        <v>65</v>
      </c>
      <c r="AJ12" s="133" t="s">
        <v>163</v>
      </c>
      <c r="AK12" s="78" t="s">
        <v>398</v>
      </c>
      <c r="AL12" s="134">
        <f t="shared" si="10"/>
        <v>0</v>
      </c>
      <c r="AM12" s="446">
        <f t="shared" si="11"/>
        <v>65</v>
      </c>
      <c r="AN12" s="441">
        <f t="shared" si="12"/>
        <v>1</v>
      </c>
      <c r="AO12" s="454">
        <f>SUMIFS('Sub-Areas'!$D:$D,'Sub-Areas'!$B:$B,AH12)</f>
        <v>356235</v>
      </c>
      <c r="AP12" s="123">
        <f t="shared" si="13"/>
        <v>0.96008311637910126</v>
      </c>
      <c r="AQ12" s="124">
        <f t="shared" si="16"/>
        <v>14811</v>
      </c>
      <c r="AR12" s="124">
        <f t="shared" si="17"/>
        <v>371046</v>
      </c>
      <c r="AS12" s="433">
        <f t="shared" si="18"/>
        <v>1</v>
      </c>
      <c r="AT12" s="118" t="str">
        <f t="shared" si="19"/>
        <v>Significant</v>
      </c>
      <c r="AU12" s="125">
        <f t="shared" si="20"/>
        <v>65</v>
      </c>
      <c r="AW12" s="70" t="s">
        <v>576</v>
      </c>
      <c r="AX12" s="73" t="s">
        <v>574</v>
      </c>
      <c r="AY12" s="95" t="s">
        <v>87</v>
      </c>
      <c r="AZ12" s="94">
        <f>SUMIFS(Products!$H:$H,Products!$B:$B,NBN!AY12)</f>
        <v>120000</v>
      </c>
      <c r="BA12" s="106">
        <f>SUMIFS($AU:$AU,$AG:$AG,NBN!AY12)</f>
        <v>67.5</v>
      </c>
      <c r="BB12" s="95" t="s">
        <v>73</v>
      </c>
      <c r="BC12" s="106">
        <f t="shared" si="14"/>
        <v>72.5</v>
      </c>
      <c r="BD12" s="106">
        <f>_xlfn.XLOOKUP(AY12,Products!$B:$B,Products!$E:$E)</f>
        <v>45</v>
      </c>
      <c r="BE12" s="106">
        <f t="shared" si="21"/>
        <v>45</v>
      </c>
      <c r="BF12" s="416">
        <v>0</v>
      </c>
      <c r="BG12" s="107">
        <f t="shared" si="22"/>
        <v>72.5</v>
      </c>
      <c r="BH12" s="43"/>
      <c r="BI12" s="43"/>
      <c r="BJ12" s="43"/>
      <c r="BK12" s="43"/>
    </row>
    <row r="13" spans="2:63" ht="16.5" customHeight="1" x14ac:dyDescent="0.25">
      <c r="E13" s="60" t="s">
        <v>571</v>
      </c>
      <c r="F13" s="75">
        <v>1</v>
      </c>
      <c r="G13" s="46" t="s">
        <v>47</v>
      </c>
      <c r="H13" s="55" t="s">
        <v>303</v>
      </c>
      <c r="I13" s="442">
        <f>IFERROR(INDEX('3.4-3.8 Map'!$CQ$5:$CT$74,MATCH(H13,'3.4-3.8 Map'!AreaNames,0),MATCH($C$4,'3.4-3.8 Map'!$CQ$4:$CT$4,0)),0)</f>
        <v>0</v>
      </c>
      <c r="J13" s="441">
        <f t="shared" si="0"/>
        <v>3</v>
      </c>
      <c r="K13" s="57">
        <f>SUMIFS('Sub-Areas'!$D:$D,'Sub-Areas'!$B:$B,H13)</f>
        <v>3187057</v>
      </c>
      <c r="L13" s="123">
        <f t="shared" si="1"/>
        <v>0.63572672418092058</v>
      </c>
      <c r="M13" s="124">
        <f t="shared" si="2"/>
        <v>1826193</v>
      </c>
      <c r="N13" s="124">
        <f t="shared" si="3"/>
        <v>5013250</v>
      </c>
      <c r="O13" s="123">
        <f t="shared" si="4"/>
        <v>1</v>
      </c>
      <c r="P13" s="118" t="str">
        <f t="shared" si="5"/>
        <v>Significant</v>
      </c>
      <c r="Q13" s="125" t="str">
        <f t="shared" si="6"/>
        <v>-</v>
      </c>
      <c r="S13" s="93" t="s">
        <v>580</v>
      </c>
      <c r="T13" s="73" t="s">
        <v>574</v>
      </c>
      <c r="U13" s="95" t="s">
        <v>163</v>
      </c>
      <c r="V13" s="136">
        <f>SUMIFS(Products!$H:$H,Products!$B:$B,NBN!U13)</f>
        <v>1555301</v>
      </c>
      <c r="W13" s="137">
        <f t="shared" si="7"/>
        <v>140</v>
      </c>
      <c r="X13" s="95" t="s">
        <v>182</v>
      </c>
      <c r="Y13" s="106">
        <f t="shared" si="8"/>
        <v>0</v>
      </c>
      <c r="Z13" s="106">
        <v>50</v>
      </c>
      <c r="AA13" s="106">
        <f t="shared" si="15"/>
        <v>0</v>
      </c>
      <c r="AB13" s="416">
        <v>0</v>
      </c>
      <c r="AC13" s="107">
        <f t="shared" si="9"/>
        <v>0</v>
      </c>
      <c r="AE13" s="60" t="s">
        <v>573</v>
      </c>
      <c r="AF13" s="75">
        <v>1</v>
      </c>
      <c r="AG13" s="46" t="s">
        <v>103</v>
      </c>
      <c r="AH13" s="131" t="s">
        <v>344</v>
      </c>
      <c r="AI13" s="135">
        <f>IFERROR(INDEX('3.4-3.8 Map'!$CQ$5:$CT$74,MATCH(AH13,'3.4-3.8 Map'!AreaNames,0),MATCH($C$4,'3.4-3.8 Map'!$CQ$4:$CT$4,0)),0)</f>
        <v>65</v>
      </c>
      <c r="AJ13" s="133" t="s">
        <v>163</v>
      </c>
      <c r="AK13" s="78" t="s">
        <v>182</v>
      </c>
      <c r="AL13" s="134">
        <f t="shared" si="10"/>
        <v>0</v>
      </c>
      <c r="AM13" s="446">
        <f t="shared" si="11"/>
        <v>65</v>
      </c>
      <c r="AN13" s="441">
        <f t="shared" si="12"/>
        <v>2</v>
      </c>
      <c r="AO13" s="454">
        <f>SUMIFS('Sub-Areas'!$D:$D,'Sub-Areas'!$B:$B,AH13)</f>
        <v>11877</v>
      </c>
      <c r="AP13" s="123">
        <f t="shared" si="13"/>
        <v>3.2009508255041154E-2</v>
      </c>
      <c r="AQ13" s="124">
        <f t="shared" si="16"/>
        <v>359169</v>
      </c>
      <c r="AR13" s="124">
        <f t="shared" si="17"/>
        <v>371046</v>
      </c>
      <c r="AS13" s="433">
        <f t="shared" si="18"/>
        <v>1</v>
      </c>
      <c r="AT13" s="118" t="str">
        <f t="shared" si="19"/>
        <v>Significant</v>
      </c>
      <c r="AU13" s="125" t="str">
        <f t="shared" si="20"/>
        <v>-</v>
      </c>
      <c r="AW13" s="70" t="s">
        <v>576</v>
      </c>
      <c r="AX13" s="73" t="s">
        <v>574</v>
      </c>
      <c r="AY13" s="95" t="s">
        <v>134</v>
      </c>
      <c r="AZ13" s="94">
        <f>SUMIFS(Products!$H:$H,Products!$B:$B,NBN!AY13)</f>
        <v>664868</v>
      </c>
      <c r="BA13" s="106">
        <f>SUMIFS($AU:$AU,$AG:$AG,NBN!AY13)</f>
        <v>140</v>
      </c>
      <c r="BB13" s="97" t="s">
        <v>398</v>
      </c>
      <c r="BC13" s="106">
        <f t="shared" si="14"/>
        <v>0</v>
      </c>
      <c r="BD13" s="106">
        <f>_xlfn.XLOOKUP(AY13,Products!$B:$B,Products!$E:$E)</f>
        <v>35</v>
      </c>
      <c r="BE13" s="106">
        <f t="shared" si="21"/>
        <v>0</v>
      </c>
      <c r="BF13" s="416">
        <v>0</v>
      </c>
      <c r="BG13" s="107">
        <f t="shared" si="22"/>
        <v>0</v>
      </c>
      <c r="BH13" s="43"/>
      <c r="BI13" s="43"/>
      <c r="BJ13" s="43"/>
      <c r="BK13" s="43"/>
    </row>
    <row r="14" spans="2:63" ht="16.5" customHeight="1" x14ac:dyDescent="0.25">
      <c r="E14" s="60" t="s">
        <v>571</v>
      </c>
      <c r="F14" s="75">
        <v>1</v>
      </c>
      <c r="G14" s="46" t="s">
        <v>50</v>
      </c>
      <c r="H14" s="55" t="s">
        <v>318</v>
      </c>
      <c r="I14" s="442">
        <f>IFERROR(INDEX('3.4-3.8 Map'!$CQ$5:$CT$74,MATCH(H14,'3.4-3.8 Map'!AreaNames,0),MATCH($C$4,'3.4-3.8 Map'!$CQ$4:$CT$4,0)),0)</f>
        <v>77.5</v>
      </c>
      <c r="J14" s="441">
        <f t="shared" si="0"/>
        <v>1</v>
      </c>
      <c r="K14" s="57">
        <f>SUMIFS('Sub-Areas'!$D:$D,'Sub-Areas'!$B:$B,H14)</f>
        <v>905799</v>
      </c>
      <c r="L14" s="123">
        <f t="shared" si="1"/>
        <v>0.42505021022599293</v>
      </c>
      <c r="M14" s="124">
        <f t="shared" si="2"/>
        <v>0</v>
      </c>
      <c r="N14" s="124">
        <f t="shared" si="3"/>
        <v>905799</v>
      </c>
      <c r="O14" s="123">
        <f t="shared" si="4"/>
        <v>0.42505021022599293</v>
      </c>
      <c r="P14" s="118" t="str">
        <f t="shared" si="5"/>
        <v>Significant</v>
      </c>
      <c r="Q14" s="125">
        <f t="shared" si="6"/>
        <v>77.5</v>
      </c>
      <c r="S14" s="93" t="s">
        <v>581</v>
      </c>
      <c r="T14" s="73" t="s">
        <v>574</v>
      </c>
      <c r="U14" s="97" t="s">
        <v>182</v>
      </c>
      <c r="V14" s="136">
        <f>SUMIFS(Products!$H:$H,Products!$B:$B,NBN!U14)</f>
        <v>1199066</v>
      </c>
      <c r="W14" s="137">
        <f t="shared" si="7"/>
        <v>171.5</v>
      </c>
      <c r="X14" s="97" t="s">
        <v>163</v>
      </c>
      <c r="Y14" s="106">
        <f t="shared" si="8"/>
        <v>0</v>
      </c>
      <c r="Z14" s="106">
        <v>50</v>
      </c>
      <c r="AA14" s="106">
        <f t="shared" si="15"/>
        <v>0</v>
      </c>
      <c r="AB14" s="416">
        <v>0</v>
      </c>
      <c r="AC14" s="107">
        <f t="shared" si="9"/>
        <v>0</v>
      </c>
      <c r="AE14" s="60" t="s">
        <v>573</v>
      </c>
      <c r="AF14" s="75">
        <v>1</v>
      </c>
      <c r="AG14" s="46" t="s">
        <v>103</v>
      </c>
      <c r="AH14" s="131" t="s">
        <v>404</v>
      </c>
      <c r="AI14" s="135">
        <f>IFERROR(INDEX('3.4-3.8 Map'!$CQ$5:$CT$74,MATCH(AH14,'3.4-3.8 Map'!AreaNames,0),MATCH($C$4,'3.4-3.8 Map'!$CQ$4:$CT$4,0)),0)</f>
        <v>65</v>
      </c>
      <c r="AJ14" s="133" t="s">
        <v>398</v>
      </c>
      <c r="AK14" s="78" t="s">
        <v>398</v>
      </c>
      <c r="AL14" s="134">
        <f t="shared" si="10"/>
        <v>0</v>
      </c>
      <c r="AM14" s="446">
        <f t="shared" si="11"/>
        <v>65</v>
      </c>
      <c r="AN14" s="441">
        <f t="shared" si="12"/>
        <v>3</v>
      </c>
      <c r="AO14" s="454">
        <f>SUMIFS('Sub-Areas'!$D:$D,'Sub-Areas'!$B:$B,AH14)</f>
        <v>2934</v>
      </c>
      <c r="AP14" s="123">
        <f t="shared" si="13"/>
        <v>7.9073753658576024E-3</v>
      </c>
      <c r="AQ14" s="124">
        <f t="shared" si="16"/>
        <v>368112</v>
      </c>
      <c r="AR14" s="124">
        <f t="shared" si="17"/>
        <v>371046</v>
      </c>
      <c r="AS14" s="433">
        <f t="shared" si="18"/>
        <v>1</v>
      </c>
      <c r="AT14" s="118" t="str">
        <f t="shared" si="19"/>
        <v>Significant</v>
      </c>
      <c r="AU14" s="125" t="str">
        <f t="shared" si="20"/>
        <v>-</v>
      </c>
      <c r="AW14" s="93" t="s">
        <v>573</v>
      </c>
      <c r="AX14" s="73" t="s">
        <v>574</v>
      </c>
      <c r="AY14" s="95" t="s">
        <v>94</v>
      </c>
      <c r="AZ14" s="94">
        <f>SUMIFS(Products!$H:$H,Products!$B:$B,NBN!AY14)</f>
        <v>599423</v>
      </c>
      <c r="BA14" s="106">
        <f>SUMIFS($AU:$AU,$AG:$AG,NBN!AY14)</f>
        <v>65</v>
      </c>
      <c r="BB14" s="97" t="s">
        <v>122</v>
      </c>
      <c r="BC14" s="106">
        <f t="shared" si="14"/>
        <v>75</v>
      </c>
      <c r="BD14" s="106">
        <f>_xlfn.XLOOKUP(AY14,Products!$B:$B,Products!$E:$E)</f>
        <v>40</v>
      </c>
      <c r="BE14" s="106">
        <f t="shared" si="21"/>
        <v>40</v>
      </c>
      <c r="BF14" s="416">
        <v>0</v>
      </c>
      <c r="BG14" s="107">
        <f t="shared" si="22"/>
        <v>75</v>
      </c>
      <c r="BH14" s="43"/>
      <c r="BI14" s="43"/>
      <c r="BJ14" s="43"/>
      <c r="BK14" s="43"/>
    </row>
    <row r="15" spans="2:63" ht="16.5" customHeight="1" x14ac:dyDescent="0.25">
      <c r="E15" s="60" t="s">
        <v>571</v>
      </c>
      <c r="F15" s="75">
        <v>1</v>
      </c>
      <c r="G15" s="46" t="s">
        <v>50</v>
      </c>
      <c r="H15" s="55" t="s">
        <v>316</v>
      </c>
      <c r="I15" s="442">
        <f>IFERROR(INDEX('3.4-3.8 Map'!$CQ$5:$CT$74,MATCH(H15,'3.4-3.8 Map'!AreaNames,0),MATCH($C$4,'3.4-3.8 Map'!$CQ$4:$CT$4,0)),0)</f>
        <v>2.5</v>
      </c>
      <c r="J15" s="441">
        <f t="shared" si="0"/>
        <v>2</v>
      </c>
      <c r="K15" s="57">
        <f>SUMIFS('Sub-Areas'!$D:$D,'Sub-Areas'!$B:$B,H15)</f>
        <v>1225241</v>
      </c>
      <c r="L15" s="123">
        <f t="shared" si="1"/>
        <v>0.57494978977400701</v>
      </c>
      <c r="M15" s="124">
        <f t="shared" si="2"/>
        <v>905799</v>
      </c>
      <c r="N15" s="124">
        <f t="shared" si="3"/>
        <v>2131040</v>
      </c>
      <c r="O15" s="123">
        <f t="shared" si="4"/>
        <v>1</v>
      </c>
      <c r="P15" s="118" t="str">
        <f t="shared" si="5"/>
        <v>Significant</v>
      </c>
      <c r="Q15" s="125" t="str">
        <f t="shared" si="6"/>
        <v>-</v>
      </c>
      <c r="S15" s="93" t="s">
        <v>580</v>
      </c>
      <c r="T15" s="73" t="s">
        <v>574</v>
      </c>
      <c r="U15" s="95" t="s">
        <v>172</v>
      </c>
      <c r="V15" s="136">
        <f>SUMIFS(Products!$H:$H,Products!$B:$B,NBN!U15)</f>
        <v>384305</v>
      </c>
      <c r="W15" s="137">
        <f t="shared" si="7"/>
        <v>140</v>
      </c>
      <c r="X15" s="95" t="s">
        <v>188</v>
      </c>
      <c r="Y15" s="106">
        <f t="shared" si="8"/>
        <v>0</v>
      </c>
      <c r="Z15" s="106">
        <v>50</v>
      </c>
      <c r="AA15" s="106">
        <f t="shared" si="15"/>
        <v>0</v>
      </c>
      <c r="AB15" s="416">
        <v>0</v>
      </c>
      <c r="AC15" s="107">
        <f t="shared" si="9"/>
        <v>0</v>
      </c>
      <c r="AE15" s="61" t="s">
        <v>573</v>
      </c>
      <c r="AF15" s="153">
        <v>1</v>
      </c>
      <c r="AG15" s="47" t="s">
        <v>106</v>
      </c>
      <c r="AH15" s="154" t="s">
        <v>245</v>
      </c>
      <c r="AI15" s="158">
        <f>IFERROR(INDEX('3.4-3.8 Map'!$CQ$5:$CT$74,MATCH(AH15,'3.4-3.8 Map'!AreaNames,0),MATCH($C$4,'3.4-3.8 Map'!$CQ$4:$CT$4,0)),0)</f>
        <v>65</v>
      </c>
      <c r="AJ15" s="155" t="s">
        <v>169</v>
      </c>
      <c r="AK15" s="156" t="s">
        <v>398</v>
      </c>
      <c r="AL15" s="157">
        <f t="shared" si="10"/>
        <v>0</v>
      </c>
      <c r="AM15" s="448">
        <f t="shared" si="11"/>
        <v>65</v>
      </c>
      <c r="AN15" s="449">
        <f t="shared" si="12"/>
        <v>1</v>
      </c>
      <c r="AO15" s="453">
        <f>SUMIFS('Sub-Areas'!$D:$D,'Sub-Areas'!$B:$B,AH15)</f>
        <v>132499</v>
      </c>
      <c r="AP15" s="159">
        <f t="shared" si="13"/>
        <v>1</v>
      </c>
      <c r="AQ15" s="161">
        <f t="shared" si="16"/>
        <v>0</v>
      </c>
      <c r="AR15" s="161">
        <f t="shared" si="17"/>
        <v>132499</v>
      </c>
      <c r="AS15" s="435">
        <f t="shared" si="18"/>
        <v>1</v>
      </c>
      <c r="AT15" s="160" t="str">
        <f t="shared" si="19"/>
        <v>Significant</v>
      </c>
      <c r="AU15" s="162">
        <f t="shared" si="20"/>
        <v>65</v>
      </c>
      <c r="AW15" s="70" t="s">
        <v>576</v>
      </c>
      <c r="AX15" s="73" t="s">
        <v>574</v>
      </c>
      <c r="AY15" s="95" t="s">
        <v>122</v>
      </c>
      <c r="AZ15" s="94">
        <f>SUMIFS(Products!$H:$H,Products!$B:$B,NBN!AY15)</f>
        <v>599423</v>
      </c>
      <c r="BA15" s="106">
        <f>SUMIFS($AU:$AU,$AG:$AG,NBN!AY15)</f>
        <v>65</v>
      </c>
      <c r="BB15" s="95" t="s">
        <v>94</v>
      </c>
      <c r="BC15" s="106">
        <f t="shared" si="14"/>
        <v>75</v>
      </c>
      <c r="BD15" s="106">
        <f>_xlfn.XLOOKUP(AY15,Products!$B:$B,Products!$E:$E)</f>
        <v>65</v>
      </c>
      <c r="BE15" s="106">
        <f t="shared" si="21"/>
        <v>65</v>
      </c>
      <c r="BF15" s="416">
        <v>0</v>
      </c>
      <c r="BG15" s="107">
        <f t="shared" si="22"/>
        <v>75</v>
      </c>
      <c r="BH15" s="43"/>
      <c r="BI15" s="43"/>
      <c r="BJ15" s="43"/>
      <c r="BK15" s="43"/>
    </row>
    <row r="16" spans="2:63" ht="16.5" customHeight="1" x14ac:dyDescent="0.25">
      <c r="E16" s="60" t="s">
        <v>571</v>
      </c>
      <c r="F16" s="75">
        <v>1</v>
      </c>
      <c r="G16" s="46" t="s">
        <v>53</v>
      </c>
      <c r="H16" s="55" t="s">
        <v>326</v>
      </c>
      <c r="I16" s="442">
        <f>IFERROR(INDEX('3.4-3.8 Map'!$CQ$5:$CT$74,MATCH(H16,'3.4-3.8 Map'!AreaNames,0),MATCH($C$4,'3.4-3.8 Map'!$CQ$4:$CT$4,0)),0)</f>
        <v>75</v>
      </c>
      <c r="J16" s="441">
        <f t="shared" si="0"/>
        <v>1</v>
      </c>
      <c r="K16" s="57">
        <f>SUMIFS('Sub-Areas'!$D:$D,'Sub-Areas'!$B:$B,H16)</f>
        <v>1437987</v>
      </c>
      <c r="L16" s="123">
        <f t="shared" si="1"/>
        <v>0.25355384135779135</v>
      </c>
      <c r="M16" s="124">
        <f t="shared" si="2"/>
        <v>0</v>
      </c>
      <c r="N16" s="124">
        <f t="shared" si="3"/>
        <v>1437987</v>
      </c>
      <c r="O16" s="123">
        <f t="shared" si="4"/>
        <v>0.25355384135779135</v>
      </c>
      <c r="P16" s="118" t="str">
        <f t="shared" si="5"/>
        <v>Insignificant</v>
      </c>
      <c r="Q16" s="125" t="str">
        <f t="shared" si="6"/>
        <v>-</v>
      </c>
      <c r="S16" s="93" t="s">
        <v>581</v>
      </c>
      <c r="T16" s="73" t="s">
        <v>574</v>
      </c>
      <c r="U16" s="97" t="s">
        <v>188</v>
      </c>
      <c r="V16" s="136">
        <f>SUMIFS(Products!$H:$H,Products!$B:$B,NBN!U16)</f>
        <v>217922</v>
      </c>
      <c r="W16" s="137">
        <f t="shared" si="7"/>
        <v>140</v>
      </c>
      <c r="X16" s="97" t="s">
        <v>172</v>
      </c>
      <c r="Y16" s="106">
        <f t="shared" si="8"/>
        <v>0</v>
      </c>
      <c r="Z16" s="106">
        <v>50</v>
      </c>
      <c r="AA16" s="106">
        <f t="shared" si="15"/>
        <v>0</v>
      </c>
      <c r="AB16" s="416">
        <v>0</v>
      </c>
      <c r="AC16" s="107">
        <f t="shared" si="9"/>
        <v>0</v>
      </c>
      <c r="AE16" s="60" t="s">
        <v>573</v>
      </c>
      <c r="AF16" s="75">
        <v>1</v>
      </c>
      <c r="AG16" s="46" t="s">
        <v>109</v>
      </c>
      <c r="AH16" s="131" t="s">
        <v>249</v>
      </c>
      <c r="AI16" s="135">
        <f>IFERROR(INDEX('3.4-3.8 Map'!$CQ$5:$CT$74,MATCH(AH16,'3.4-3.8 Map'!AreaNames,0),MATCH($C$4,'3.4-3.8 Map'!$CQ$4:$CT$4,0)),0)</f>
        <v>65</v>
      </c>
      <c r="AJ16" s="133" t="s">
        <v>166</v>
      </c>
      <c r="AK16" s="78" t="s">
        <v>398</v>
      </c>
      <c r="AL16" s="134">
        <f t="shared" si="10"/>
        <v>0</v>
      </c>
      <c r="AM16" s="446">
        <f t="shared" si="11"/>
        <v>65</v>
      </c>
      <c r="AN16" s="441">
        <f t="shared" si="12"/>
        <v>1</v>
      </c>
      <c r="AO16" s="454">
        <f>SUMIFS('Sub-Areas'!$D:$D,'Sub-Areas'!$B:$B,AH16)</f>
        <v>369175</v>
      </c>
      <c r="AP16" s="123">
        <f t="shared" si="13"/>
        <v>1</v>
      </c>
      <c r="AQ16" s="124">
        <f t="shared" si="16"/>
        <v>0</v>
      </c>
      <c r="AR16" s="124">
        <f t="shared" si="17"/>
        <v>369175</v>
      </c>
      <c r="AS16" s="433">
        <f t="shared" si="18"/>
        <v>1</v>
      </c>
      <c r="AT16" s="118" t="str">
        <f t="shared" si="19"/>
        <v>Significant</v>
      </c>
      <c r="AU16" s="125">
        <f t="shared" si="20"/>
        <v>65</v>
      </c>
      <c r="AW16" s="93" t="s">
        <v>573</v>
      </c>
      <c r="AX16" s="73" t="s">
        <v>574</v>
      </c>
      <c r="AY16" s="95" t="s">
        <v>103</v>
      </c>
      <c r="AZ16" s="94">
        <f>SUMIFS(Products!$H:$H,Products!$B:$B,NBN!AY16)</f>
        <v>371046</v>
      </c>
      <c r="BA16" s="106">
        <f>SUMIFS($AU:$AU,$AG:$AG,NBN!AY16)</f>
        <v>65</v>
      </c>
      <c r="BB16" s="95" t="s">
        <v>124</v>
      </c>
      <c r="BC16" s="137">
        <f t="shared" si="14"/>
        <v>75</v>
      </c>
      <c r="BD16" s="106">
        <f>_xlfn.XLOOKUP(AY16,Products!$B:$B,Products!$E:$E)</f>
        <v>40</v>
      </c>
      <c r="BE16" s="106">
        <f t="shared" si="21"/>
        <v>40</v>
      </c>
      <c r="BF16" s="416">
        <v>0</v>
      </c>
      <c r="BG16" s="107">
        <f t="shared" si="22"/>
        <v>75</v>
      </c>
      <c r="BH16" s="43"/>
      <c r="BI16" s="43"/>
      <c r="BJ16" s="43"/>
      <c r="BK16" s="43"/>
    </row>
    <row r="17" spans="5:63" ht="16.5" customHeight="1" x14ac:dyDescent="0.25">
      <c r="E17" s="60" t="s">
        <v>571</v>
      </c>
      <c r="F17" s="75">
        <v>1</v>
      </c>
      <c r="G17" s="46" t="s">
        <v>53</v>
      </c>
      <c r="H17" s="55" t="s">
        <v>320</v>
      </c>
      <c r="I17" s="442">
        <f>IFERROR(INDEX('3.4-3.8 Map'!$CQ$5:$CT$74,MATCH(H17,'3.4-3.8 Map'!AreaNames,0),MATCH($C$4,'3.4-3.8 Map'!$CQ$4:$CT$4,0)),0)</f>
        <v>0</v>
      </c>
      <c r="J17" s="441">
        <f t="shared" si="0"/>
        <v>2</v>
      </c>
      <c r="K17" s="57">
        <f>SUMIFS('Sub-Areas'!$D:$D,'Sub-Areas'!$B:$B,H17)</f>
        <v>4050472</v>
      </c>
      <c r="L17" s="123">
        <f t="shared" si="1"/>
        <v>0.71420168256887984</v>
      </c>
      <c r="M17" s="124">
        <f t="shared" si="2"/>
        <v>1620856</v>
      </c>
      <c r="N17" s="124">
        <f t="shared" si="3"/>
        <v>5671328</v>
      </c>
      <c r="O17" s="123">
        <f t="shared" si="4"/>
        <v>1</v>
      </c>
      <c r="P17" s="118" t="str">
        <f t="shared" si="5"/>
        <v>Significant</v>
      </c>
      <c r="Q17" s="125">
        <f t="shared" si="6"/>
        <v>0</v>
      </c>
      <c r="S17" s="93" t="s">
        <v>580</v>
      </c>
      <c r="T17" s="73" t="s">
        <v>572</v>
      </c>
      <c r="U17" s="95" t="s">
        <v>169</v>
      </c>
      <c r="V17" s="136">
        <f>SUMIFS(Products!$H:$H,Products!$B:$B,NBN!U17)</f>
        <v>556247</v>
      </c>
      <c r="W17" s="137">
        <f t="shared" si="7"/>
        <v>67.5</v>
      </c>
      <c r="X17" s="95" t="s">
        <v>56</v>
      </c>
      <c r="Y17" s="106">
        <f t="shared" si="8"/>
        <v>72.5</v>
      </c>
      <c r="Z17" s="106">
        <v>50</v>
      </c>
      <c r="AA17" s="106">
        <f t="shared" si="15"/>
        <v>50</v>
      </c>
      <c r="AB17" s="416">
        <v>0</v>
      </c>
      <c r="AC17" s="107">
        <f t="shared" si="9"/>
        <v>72.5</v>
      </c>
      <c r="AE17" s="60" t="s">
        <v>573</v>
      </c>
      <c r="AF17" s="75">
        <v>1</v>
      </c>
      <c r="AG17" s="46" t="s">
        <v>112</v>
      </c>
      <c r="AH17" s="131" t="s">
        <v>253</v>
      </c>
      <c r="AI17" s="135">
        <f>IFERROR(INDEX('3.4-3.8 Map'!$CQ$5:$CT$74,MATCH(AH17,'3.4-3.8 Map'!AreaNames,0),MATCH($C$4,'3.4-3.8 Map'!$CQ$4:$CT$4,0)),0)</f>
        <v>0</v>
      </c>
      <c r="AJ17" s="133" t="s">
        <v>175</v>
      </c>
      <c r="AK17" s="78" t="s">
        <v>398</v>
      </c>
      <c r="AL17" s="134">
        <f t="shared" si="10"/>
        <v>0</v>
      </c>
      <c r="AM17" s="446">
        <f t="shared" si="11"/>
        <v>0</v>
      </c>
      <c r="AN17" s="441">
        <f t="shared" si="12"/>
        <v>1</v>
      </c>
      <c r="AO17" s="454">
        <f>SUMIFS('Sub-Areas'!$D:$D,'Sub-Areas'!$B:$B,AH17)</f>
        <v>90436</v>
      </c>
      <c r="AP17" s="123">
        <f t="shared" si="13"/>
        <v>1</v>
      </c>
      <c r="AQ17" s="124">
        <f t="shared" si="16"/>
        <v>0</v>
      </c>
      <c r="AR17" s="124">
        <f t="shared" si="17"/>
        <v>90436</v>
      </c>
      <c r="AS17" s="433">
        <f t="shared" si="18"/>
        <v>1</v>
      </c>
      <c r="AT17" s="118" t="str">
        <f t="shared" si="19"/>
        <v>Significant</v>
      </c>
      <c r="AU17" s="125">
        <f t="shared" si="20"/>
        <v>0</v>
      </c>
      <c r="AW17" s="70" t="s">
        <v>576</v>
      </c>
      <c r="AX17" s="73" t="s">
        <v>574</v>
      </c>
      <c r="AY17" s="95" t="s">
        <v>124</v>
      </c>
      <c r="AZ17" s="94">
        <f>SUMIFS(Products!$H:$H,Products!$B:$B,NBN!AY17)</f>
        <v>371046</v>
      </c>
      <c r="BA17" s="106">
        <f>SUMIFS($AU:$AU,$AG:$AG,NBN!AY17)</f>
        <v>65</v>
      </c>
      <c r="BB17" s="95" t="s">
        <v>103</v>
      </c>
      <c r="BC17" s="137">
        <f t="shared" si="14"/>
        <v>75</v>
      </c>
      <c r="BD17" s="106">
        <f>_xlfn.XLOOKUP(AY17,Products!$B:$B,Products!$E:$E)</f>
        <v>65</v>
      </c>
      <c r="BE17" s="106">
        <f t="shared" si="21"/>
        <v>65</v>
      </c>
      <c r="BF17" s="416">
        <v>0</v>
      </c>
      <c r="BG17" s="107">
        <f t="shared" si="22"/>
        <v>75</v>
      </c>
      <c r="BH17" s="43"/>
      <c r="BI17" s="43"/>
      <c r="BJ17" s="43"/>
      <c r="BK17" s="43"/>
    </row>
    <row r="18" spans="5:63" ht="16.5" customHeight="1" x14ac:dyDescent="0.25">
      <c r="E18" s="60" t="s">
        <v>571</v>
      </c>
      <c r="F18" s="75">
        <v>1</v>
      </c>
      <c r="G18" s="46" t="s">
        <v>53</v>
      </c>
      <c r="H18" s="55" t="s">
        <v>324</v>
      </c>
      <c r="I18" s="442">
        <f>IFERROR(INDEX('3.4-3.8 Map'!$CQ$5:$CT$74,MATCH(H18,'3.4-3.8 Map'!AreaNames,0),MATCH($C$4,'3.4-3.8 Map'!$CQ$4:$CT$4,0)),0)</f>
        <v>0</v>
      </c>
      <c r="J18" s="441">
        <f t="shared" si="0"/>
        <v>3</v>
      </c>
      <c r="K18" s="57">
        <f>SUMIFS('Sub-Areas'!$D:$D,'Sub-Areas'!$B:$B,H18)</f>
        <v>182869</v>
      </c>
      <c r="L18" s="123">
        <f t="shared" si="1"/>
        <v>3.2244476073328858E-2</v>
      </c>
      <c r="M18" s="124">
        <f t="shared" si="2"/>
        <v>5488459</v>
      </c>
      <c r="N18" s="124">
        <f t="shared" si="3"/>
        <v>5671328</v>
      </c>
      <c r="O18" s="123">
        <f t="shared" si="4"/>
        <v>1</v>
      </c>
      <c r="P18" s="118" t="str">
        <f t="shared" si="5"/>
        <v>Significant</v>
      </c>
      <c r="Q18" s="125" t="str">
        <f t="shared" si="6"/>
        <v>-</v>
      </c>
      <c r="S18" s="93" t="s">
        <v>581</v>
      </c>
      <c r="T18" s="73" t="s">
        <v>572</v>
      </c>
      <c r="U18" s="97" t="s">
        <v>56</v>
      </c>
      <c r="V18" s="136">
        <f>SUMIFS(Products!$H:$H,Products!$B:$B,NBN!U18)</f>
        <v>283263</v>
      </c>
      <c r="W18" s="137">
        <f t="shared" si="7"/>
        <v>67.5</v>
      </c>
      <c r="X18" s="97" t="s">
        <v>169</v>
      </c>
      <c r="Y18" s="106">
        <f t="shared" si="8"/>
        <v>72.5</v>
      </c>
      <c r="Z18" s="106">
        <v>50</v>
      </c>
      <c r="AA18" s="106">
        <f t="shared" si="15"/>
        <v>50</v>
      </c>
      <c r="AB18" s="416">
        <v>0</v>
      </c>
      <c r="AC18" s="107">
        <f t="shared" si="9"/>
        <v>72.5</v>
      </c>
      <c r="AE18" s="61" t="s">
        <v>573</v>
      </c>
      <c r="AF18" s="153">
        <v>1</v>
      </c>
      <c r="AG18" s="47" t="s">
        <v>115</v>
      </c>
      <c r="AH18" s="154" t="s">
        <v>90</v>
      </c>
      <c r="AI18" s="158">
        <f>IFERROR(INDEX('3.4-3.8 Map'!$CQ$5:$CT$74,MATCH(AH18,'3.4-3.8 Map'!AreaNames,0),MATCH($C$4,'3.4-3.8 Map'!$CQ$4:$CT$4,0)),0)</f>
        <v>67.5</v>
      </c>
      <c r="AJ18" s="155" t="s">
        <v>157</v>
      </c>
      <c r="AK18" s="156" t="s">
        <v>398</v>
      </c>
      <c r="AL18" s="157">
        <f t="shared" si="10"/>
        <v>0</v>
      </c>
      <c r="AM18" s="448">
        <f t="shared" si="11"/>
        <v>67.5</v>
      </c>
      <c r="AN18" s="449">
        <f t="shared" si="12"/>
        <v>1</v>
      </c>
      <c r="AO18" s="453">
        <f>SUMIFS('Sub-Areas'!$D:$D,'Sub-Areas'!$B:$B,AH18)</f>
        <v>193137</v>
      </c>
      <c r="AP18" s="159">
        <f t="shared" si="13"/>
        <v>1</v>
      </c>
      <c r="AQ18" s="161">
        <f t="shared" si="16"/>
        <v>0</v>
      </c>
      <c r="AR18" s="161">
        <f t="shared" si="17"/>
        <v>193137</v>
      </c>
      <c r="AS18" s="435">
        <f t="shared" si="18"/>
        <v>1</v>
      </c>
      <c r="AT18" s="160" t="str">
        <f t="shared" si="19"/>
        <v>Significant</v>
      </c>
      <c r="AU18" s="162">
        <f t="shared" si="20"/>
        <v>67.5</v>
      </c>
      <c r="AW18" s="70" t="s">
        <v>576</v>
      </c>
      <c r="AX18" s="73" t="s">
        <v>574</v>
      </c>
      <c r="AY18" s="95" t="s">
        <v>138</v>
      </c>
      <c r="AZ18" s="94">
        <f>SUMIFS(Products!$H:$H,Products!$B:$B,NBN!AY18)</f>
        <v>655367</v>
      </c>
      <c r="BA18" s="106">
        <f>SUMIFS($AU:$AU,$AG:$AG,NBN!AY18)</f>
        <v>140</v>
      </c>
      <c r="BB18" s="95" t="s">
        <v>398</v>
      </c>
      <c r="BC18" s="106">
        <f t="shared" si="14"/>
        <v>0</v>
      </c>
      <c r="BD18" s="106">
        <f>_xlfn.XLOOKUP(AY18,Products!$B:$B,Products!$E:$E)</f>
        <v>35</v>
      </c>
      <c r="BE18" s="106">
        <f t="shared" si="21"/>
        <v>0</v>
      </c>
      <c r="BF18" s="416">
        <v>0</v>
      </c>
      <c r="BG18" s="107">
        <f t="shared" si="22"/>
        <v>0</v>
      </c>
      <c r="BH18" s="43"/>
      <c r="BI18" s="43"/>
      <c r="BJ18" s="43"/>
      <c r="BK18" s="43"/>
    </row>
    <row r="19" spans="5:63" ht="16.5" customHeight="1" x14ac:dyDescent="0.25">
      <c r="E19" s="60" t="s">
        <v>580</v>
      </c>
      <c r="F19" s="75">
        <v>2</v>
      </c>
      <c r="G19" s="46" t="s">
        <v>157</v>
      </c>
      <c r="H19" s="55" t="s">
        <v>90</v>
      </c>
      <c r="I19" s="440">
        <f>IFERROR(INDEX('3.4-3.8 Map'!$CQ$5:$CT$74,MATCH(H19,'3.4-3.8 Map'!AreaNames,0),MATCH($C$4,'3.4-3.8 Map'!$CQ$4:$CT$4,0)),0)</f>
        <v>67.5</v>
      </c>
      <c r="J19" s="441">
        <f t="shared" si="0"/>
        <v>1</v>
      </c>
      <c r="K19" s="57">
        <f>SUMIFS('Sub-Areas'!$D:$D,'Sub-Areas'!$B:$B,H19)</f>
        <v>193137</v>
      </c>
      <c r="L19" s="123">
        <f t="shared" si="1"/>
        <v>0.30269600160487481</v>
      </c>
      <c r="M19" s="124">
        <f t="shared" si="2"/>
        <v>120000</v>
      </c>
      <c r="N19" s="124">
        <f t="shared" si="3"/>
        <v>313137</v>
      </c>
      <c r="O19" s="123">
        <f t="shared" si="4"/>
        <v>0.49076726807678323</v>
      </c>
      <c r="P19" s="118" t="str">
        <f t="shared" si="5"/>
        <v>Significant</v>
      </c>
      <c r="Q19" s="125">
        <f t="shared" si="6"/>
        <v>67.5</v>
      </c>
      <c r="S19" s="93" t="s">
        <v>580</v>
      </c>
      <c r="T19" s="73" t="s">
        <v>574</v>
      </c>
      <c r="U19" s="95" t="s">
        <v>166</v>
      </c>
      <c r="V19" s="136">
        <f>SUMIFS(Products!$H:$H,Products!$B:$B,NBN!U19)</f>
        <v>1603357</v>
      </c>
      <c r="W19" s="137">
        <f t="shared" si="7"/>
        <v>142.5</v>
      </c>
      <c r="X19" s="95" t="s">
        <v>185</v>
      </c>
      <c r="Y19" s="106">
        <f t="shared" si="8"/>
        <v>0</v>
      </c>
      <c r="Z19" s="106">
        <v>50</v>
      </c>
      <c r="AA19" s="106">
        <f t="shared" si="15"/>
        <v>0</v>
      </c>
      <c r="AB19" s="416">
        <v>0</v>
      </c>
      <c r="AC19" s="107">
        <f t="shared" si="9"/>
        <v>0</v>
      </c>
      <c r="AE19" s="127" t="s">
        <v>576</v>
      </c>
      <c r="AF19" s="118">
        <v>2</v>
      </c>
      <c r="AG19" s="46" t="s">
        <v>80</v>
      </c>
      <c r="AH19" s="131" t="s">
        <v>196</v>
      </c>
      <c r="AI19" s="135">
        <f>IFERROR(INDEX('3.4-3.8 Map'!$CQ$5:$CT$74,MATCH(AH19,'3.4-3.8 Map'!AreaNames,0),MATCH($C$4,'3.4-3.8 Map'!$CQ$4:$CT$4,0)),0)</f>
        <v>67.5</v>
      </c>
      <c r="AJ19" s="133" t="s">
        <v>166</v>
      </c>
      <c r="AK19" s="78" t="s">
        <v>398</v>
      </c>
      <c r="AL19" s="134">
        <f t="shared" si="10"/>
        <v>0</v>
      </c>
      <c r="AM19" s="446">
        <f t="shared" si="11"/>
        <v>67.5</v>
      </c>
      <c r="AN19" s="441">
        <f t="shared" si="12"/>
        <v>1</v>
      </c>
      <c r="AO19" s="454">
        <f>SUMIFS('Sub-Areas'!$D:$D,'Sub-Areas'!$B:$B,AH19)</f>
        <v>124113</v>
      </c>
      <c r="AP19" s="123">
        <f t="shared" si="13"/>
        <v>1</v>
      </c>
      <c r="AQ19" s="124">
        <f t="shared" si="16"/>
        <v>0</v>
      </c>
      <c r="AR19" s="124">
        <f t="shared" si="17"/>
        <v>124113</v>
      </c>
      <c r="AS19" s="433">
        <f t="shared" si="18"/>
        <v>1</v>
      </c>
      <c r="AT19" s="118" t="str">
        <f t="shared" si="19"/>
        <v>Significant</v>
      </c>
      <c r="AU19" s="125">
        <f t="shared" si="20"/>
        <v>67.5</v>
      </c>
      <c r="AW19" s="93" t="s">
        <v>573</v>
      </c>
      <c r="AX19" s="73" t="s">
        <v>574</v>
      </c>
      <c r="AY19" s="95" t="s">
        <v>60</v>
      </c>
      <c r="AZ19" s="94">
        <f>SUMIFS(Products!$H:$H,Products!$B:$B,NBN!AY19)</f>
        <v>124113</v>
      </c>
      <c r="BA19" s="106">
        <f>SUMIFS($AU:$AU,$AG:$AG,NBN!AY19)</f>
        <v>67.5</v>
      </c>
      <c r="BB19" s="95" t="s">
        <v>80</v>
      </c>
      <c r="BC19" s="106">
        <f t="shared" si="14"/>
        <v>72.5</v>
      </c>
      <c r="BD19" s="106">
        <f>_xlfn.XLOOKUP(AY19,Products!$B:$B,Products!$E:$E)</f>
        <v>25</v>
      </c>
      <c r="BE19" s="106">
        <f t="shared" si="21"/>
        <v>25</v>
      </c>
      <c r="BF19" s="416">
        <v>0</v>
      </c>
      <c r="BG19" s="107">
        <f t="shared" si="22"/>
        <v>72.5</v>
      </c>
      <c r="BH19" s="43"/>
      <c r="BI19" s="43"/>
      <c r="BJ19" s="43"/>
      <c r="BK19" s="43"/>
    </row>
    <row r="20" spans="5:63" ht="16.5" customHeight="1" x14ac:dyDescent="0.25">
      <c r="E20" s="60" t="s">
        <v>580</v>
      </c>
      <c r="F20" s="75">
        <v>2</v>
      </c>
      <c r="G20" s="46" t="s">
        <v>157</v>
      </c>
      <c r="H20" s="55" t="s">
        <v>74</v>
      </c>
      <c r="I20" s="442">
        <f>IFERROR(INDEX('3.4-3.8 Map'!$CQ$5:$CT$74,MATCH(H20,'3.4-3.8 Map'!AreaNames,0),MATCH($C$4,'3.4-3.8 Map'!$CQ$4:$CT$4,0)),0)</f>
        <v>67.5</v>
      </c>
      <c r="J20" s="441">
        <f t="shared" si="0"/>
        <v>2</v>
      </c>
      <c r="K20" s="57">
        <f>SUMIFS('Sub-Areas'!$D:$D,'Sub-Areas'!$B:$B,H20)</f>
        <v>120000</v>
      </c>
      <c r="L20" s="123">
        <f t="shared" si="1"/>
        <v>0.18807126647190842</v>
      </c>
      <c r="M20" s="124">
        <f t="shared" si="2"/>
        <v>193137</v>
      </c>
      <c r="N20" s="124">
        <f t="shared" si="3"/>
        <v>313137</v>
      </c>
      <c r="O20" s="123">
        <f t="shared" si="4"/>
        <v>0.49076726807678323</v>
      </c>
      <c r="P20" s="118" t="str">
        <f t="shared" si="5"/>
        <v>Significant</v>
      </c>
      <c r="Q20" s="125" t="str">
        <f t="shared" si="6"/>
        <v>-</v>
      </c>
      <c r="S20" s="93" t="s">
        <v>581</v>
      </c>
      <c r="T20" s="73" t="s">
        <v>574</v>
      </c>
      <c r="U20" s="97" t="s">
        <v>185</v>
      </c>
      <c r="V20" s="136">
        <f>SUMIFS(Products!$H:$H,Products!$B:$B,NBN!U20)</f>
        <v>1109129</v>
      </c>
      <c r="W20" s="137">
        <f t="shared" si="7"/>
        <v>142.5</v>
      </c>
      <c r="X20" s="97" t="s">
        <v>166</v>
      </c>
      <c r="Y20" s="106">
        <f t="shared" si="8"/>
        <v>0</v>
      </c>
      <c r="Z20" s="106">
        <v>50</v>
      </c>
      <c r="AA20" s="106">
        <f t="shared" si="15"/>
        <v>0</v>
      </c>
      <c r="AB20" s="416">
        <v>0</v>
      </c>
      <c r="AC20" s="107">
        <f t="shared" si="9"/>
        <v>0</v>
      </c>
      <c r="AE20" s="163" t="s">
        <v>576</v>
      </c>
      <c r="AF20" s="160">
        <v>2</v>
      </c>
      <c r="AG20" s="47" t="s">
        <v>83</v>
      </c>
      <c r="AH20" s="154" t="s">
        <v>66</v>
      </c>
      <c r="AI20" s="158">
        <f>IFERROR(INDEX('3.4-3.8 Map'!$CQ$5:$CT$74,MATCH(AH20,'3.4-3.8 Map'!AreaNames,0),MATCH($C$4,'3.4-3.8 Map'!$CQ$4:$CT$4,0)),0)</f>
        <v>67.5</v>
      </c>
      <c r="AJ20" s="155" t="s">
        <v>153</v>
      </c>
      <c r="AK20" s="156" t="s">
        <v>398</v>
      </c>
      <c r="AL20" s="157">
        <f t="shared" si="10"/>
        <v>0</v>
      </c>
      <c r="AM20" s="448">
        <f t="shared" si="11"/>
        <v>67.5</v>
      </c>
      <c r="AN20" s="449">
        <f t="shared" si="12"/>
        <v>1</v>
      </c>
      <c r="AO20" s="453">
        <f>SUMIFS('Sub-Areas'!$D:$D,'Sub-Areas'!$B:$B,AH20)</f>
        <v>189926</v>
      </c>
      <c r="AP20" s="159">
        <f t="shared" si="13"/>
        <v>1</v>
      </c>
      <c r="AQ20" s="161">
        <f t="shared" si="16"/>
        <v>0</v>
      </c>
      <c r="AR20" s="161">
        <f t="shared" si="17"/>
        <v>189926</v>
      </c>
      <c r="AS20" s="435">
        <f t="shared" si="18"/>
        <v>1</v>
      </c>
      <c r="AT20" s="160" t="str">
        <f t="shared" si="19"/>
        <v>Significant</v>
      </c>
      <c r="AU20" s="162">
        <f t="shared" si="20"/>
        <v>67.5</v>
      </c>
      <c r="AW20" s="70" t="s">
        <v>576</v>
      </c>
      <c r="AX20" s="73" t="s">
        <v>574</v>
      </c>
      <c r="AY20" s="95" t="s">
        <v>80</v>
      </c>
      <c r="AZ20" s="94">
        <f>SUMIFS(Products!$H:$H,Products!$B:$B,NBN!AY20)</f>
        <v>124113</v>
      </c>
      <c r="BA20" s="106">
        <f>SUMIFS($AU:$AU,$AG:$AG,NBN!AY20)</f>
        <v>67.5</v>
      </c>
      <c r="BB20" s="95" t="s">
        <v>60</v>
      </c>
      <c r="BC20" s="106">
        <f t="shared" si="14"/>
        <v>72.5</v>
      </c>
      <c r="BD20" s="106">
        <f>_xlfn.XLOOKUP(AY20,Products!$B:$B,Products!$E:$E)</f>
        <v>45</v>
      </c>
      <c r="BE20" s="106">
        <f t="shared" si="21"/>
        <v>45</v>
      </c>
      <c r="BF20" s="416">
        <v>0</v>
      </c>
      <c r="BG20" s="107">
        <f t="shared" si="22"/>
        <v>72.5</v>
      </c>
      <c r="BH20" s="43"/>
      <c r="BI20" s="43"/>
      <c r="BJ20" s="43"/>
      <c r="BK20" s="43"/>
    </row>
    <row r="21" spans="5:63" ht="16.5" customHeight="1" x14ac:dyDescent="0.25">
      <c r="E21" s="60" t="s">
        <v>580</v>
      </c>
      <c r="F21" s="75">
        <v>2</v>
      </c>
      <c r="G21" s="46" t="s">
        <v>157</v>
      </c>
      <c r="H21" s="55" t="s">
        <v>356</v>
      </c>
      <c r="I21" s="442">
        <f>IFERROR(INDEX('3.4-3.8 Map'!$CQ$5:$CT$74,MATCH(H21,'3.4-3.8 Map'!AreaNames,0),MATCH($C$4,'3.4-3.8 Map'!$CQ$4:$CT$4,0)),0)</f>
        <v>65</v>
      </c>
      <c r="J21" s="441">
        <f t="shared" si="0"/>
        <v>3</v>
      </c>
      <c r="K21" s="57">
        <f>SUMIFS('Sub-Areas'!$D:$D,'Sub-Areas'!$B:$B,H21)</f>
        <v>324919</v>
      </c>
      <c r="L21" s="123">
        <f t="shared" si="1"/>
        <v>0.50923273192321672</v>
      </c>
      <c r="M21" s="124">
        <f t="shared" si="2"/>
        <v>313137</v>
      </c>
      <c r="N21" s="124">
        <f t="shared" si="3"/>
        <v>638056</v>
      </c>
      <c r="O21" s="123">
        <f t="shared" si="4"/>
        <v>1</v>
      </c>
      <c r="P21" s="118" t="str">
        <f t="shared" si="5"/>
        <v>Significant</v>
      </c>
      <c r="Q21" s="125" t="str">
        <f t="shared" si="6"/>
        <v>-</v>
      </c>
      <c r="S21" s="93" t="s">
        <v>580</v>
      </c>
      <c r="T21" s="73" t="s">
        <v>574</v>
      </c>
      <c r="U21" s="95" t="s">
        <v>175</v>
      </c>
      <c r="V21" s="136">
        <f>SUMIFS(Products!$H:$H,Products!$B:$B,NBN!U21)</f>
        <v>331911</v>
      </c>
      <c r="W21" s="137">
        <f t="shared" si="7"/>
        <v>75</v>
      </c>
      <c r="X21" s="95" t="s">
        <v>191</v>
      </c>
      <c r="Y21" s="106">
        <f t="shared" si="8"/>
        <v>65</v>
      </c>
      <c r="Z21" s="106">
        <v>50</v>
      </c>
      <c r="AA21" s="106">
        <f t="shared" si="15"/>
        <v>50</v>
      </c>
      <c r="AB21" s="416">
        <v>0</v>
      </c>
      <c r="AC21" s="107">
        <f t="shared" si="9"/>
        <v>65</v>
      </c>
      <c r="AE21" s="127" t="s">
        <v>576</v>
      </c>
      <c r="AF21" s="118">
        <v>2</v>
      </c>
      <c r="AG21" s="46" t="s">
        <v>92</v>
      </c>
      <c r="AH21" s="131" t="s">
        <v>58</v>
      </c>
      <c r="AI21" s="135">
        <f>IFERROR(INDEX('3.4-3.8 Map'!$CQ$5:$CT$74,MATCH(AH21,'3.4-3.8 Map'!AreaNames,0),MATCH($C$4,'3.4-3.8 Map'!$CQ$4:$CT$4,0)),0)</f>
        <v>67.5</v>
      </c>
      <c r="AJ21" s="133" t="s">
        <v>169</v>
      </c>
      <c r="AK21" s="78" t="s">
        <v>56</v>
      </c>
      <c r="AL21" s="134">
        <f t="shared" si="10"/>
        <v>0</v>
      </c>
      <c r="AM21" s="446">
        <f t="shared" si="11"/>
        <v>67.5</v>
      </c>
      <c r="AN21" s="441">
        <f t="shared" si="12"/>
        <v>1</v>
      </c>
      <c r="AO21" s="454">
        <f>SUMIFS('Sub-Areas'!$D:$D,'Sub-Areas'!$B:$B,AH21)</f>
        <v>283263</v>
      </c>
      <c r="AP21" s="123">
        <f t="shared" si="13"/>
        <v>1</v>
      </c>
      <c r="AQ21" s="124">
        <f t="shared" si="16"/>
        <v>0</v>
      </c>
      <c r="AR21" s="124">
        <f t="shared" si="17"/>
        <v>283263</v>
      </c>
      <c r="AS21" s="433">
        <f t="shared" si="18"/>
        <v>1</v>
      </c>
      <c r="AT21" s="118" t="str">
        <f t="shared" si="19"/>
        <v>Significant</v>
      </c>
      <c r="AU21" s="125">
        <f t="shared" si="20"/>
        <v>67.5</v>
      </c>
      <c r="AW21" s="93" t="s">
        <v>573</v>
      </c>
      <c r="AX21" s="73" t="s">
        <v>574</v>
      </c>
      <c r="AY21" s="95" t="s">
        <v>109</v>
      </c>
      <c r="AZ21" s="94">
        <f>SUMIFS(Products!$H:$H,Products!$B:$B,NBN!AY21)</f>
        <v>369175</v>
      </c>
      <c r="BA21" s="106">
        <f>SUMIFS($AU:$AU,$AG:$AG,NBN!AY21)</f>
        <v>65</v>
      </c>
      <c r="BB21" s="95" t="s">
        <v>126</v>
      </c>
      <c r="BC21" s="137">
        <f t="shared" si="14"/>
        <v>75</v>
      </c>
      <c r="BD21" s="106">
        <f>_xlfn.XLOOKUP(AY21,Products!$B:$B,Products!$E:$E)</f>
        <v>40</v>
      </c>
      <c r="BE21" s="106">
        <f t="shared" si="21"/>
        <v>40</v>
      </c>
      <c r="BF21" s="416">
        <v>0</v>
      </c>
      <c r="BG21" s="107">
        <f t="shared" si="22"/>
        <v>75</v>
      </c>
      <c r="BH21" s="43"/>
      <c r="BI21" s="43"/>
      <c r="BJ21" s="43"/>
      <c r="BK21" s="43"/>
    </row>
    <row r="22" spans="5:63" ht="16.5" customHeight="1" thickBot="1" x14ac:dyDescent="0.3">
      <c r="E22" s="60" t="s">
        <v>580</v>
      </c>
      <c r="F22" s="75">
        <v>2</v>
      </c>
      <c r="G22" s="46" t="s">
        <v>160</v>
      </c>
      <c r="H22" s="55" t="s">
        <v>394</v>
      </c>
      <c r="I22" s="442">
        <f>IFERROR(INDEX('3.4-3.8 Map'!$CQ$5:$CT$74,MATCH(H22,'3.4-3.8 Map'!AreaNames,0),MATCH($C$4,'3.4-3.8 Map'!$CQ$4:$CT$4,0)),0)</f>
        <v>142.5</v>
      </c>
      <c r="J22" s="441">
        <f t="shared" si="0"/>
        <v>1</v>
      </c>
      <c r="K22" s="57">
        <f>SUMIFS('Sub-Areas'!$D:$D,'Sub-Areas'!$B:$B,H22)</f>
        <v>206333</v>
      </c>
      <c r="L22" s="123">
        <f t="shared" si="1"/>
        <v>8.5287861464732523E-2</v>
      </c>
      <c r="M22" s="124">
        <f t="shared" si="2"/>
        <v>0</v>
      </c>
      <c r="N22" s="124">
        <f t="shared" si="3"/>
        <v>206333</v>
      </c>
      <c r="O22" s="123">
        <f t="shared" si="4"/>
        <v>8.5287861464732523E-2</v>
      </c>
      <c r="P22" s="118" t="str">
        <f t="shared" si="5"/>
        <v>Insignificant</v>
      </c>
      <c r="Q22" s="125" t="str">
        <f t="shared" si="6"/>
        <v>-</v>
      </c>
      <c r="S22" s="85" t="s">
        <v>581</v>
      </c>
      <c r="T22" s="109" t="s">
        <v>574</v>
      </c>
      <c r="U22" s="98" t="s">
        <v>191</v>
      </c>
      <c r="V22" s="110">
        <f>SUMIFS(Products!$H:$H,Products!$B:$B,NBN!U22)</f>
        <v>241475</v>
      </c>
      <c r="W22" s="111">
        <f t="shared" si="7"/>
        <v>75</v>
      </c>
      <c r="X22" s="98" t="s">
        <v>175</v>
      </c>
      <c r="Y22" s="112">
        <f t="shared" si="8"/>
        <v>65</v>
      </c>
      <c r="Z22" s="112">
        <v>50</v>
      </c>
      <c r="AA22" s="112">
        <f t="shared" si="15"/>
        <v>50</v>
      </c>
      <c r="AB22" s="417">
        <v>0</v>
      </c>
      <c r="AC22" s="113">
        <f t="shared" si="9"/>
        <v>65</v>
      </c>
      <c r="AE22" s="163" t="s">
        <v>576</v>
      </c>
      <c r="AF22" s="160">
        <v>2</v>
      </c>
      <c r="AG22" s="47" t="s">
        <v>85</v>
      </c>
      <c r="AH22" s="154" t="s">
        <v>71</v>
      </c>
      <c r="AI22" s="158">
        <f>IFERROR(INDEX('3.4-3.8 Map'!$CQ$5:$CT$74,MATCH(AH22,'3.4-3.8 Map'!AreaNames,0),MATCH($C$4,'3.4-3.8 Map'!$CQ$4:$CT$4,0)),0)</f>
        <v>67.5</v>
      </c>
      <c r="AJ22" s="155" t="s">
        <v>169</v>
      </c>
      <c r="AK22" s="156" t="s">
        <v>398</v>
      </c>
      <c r="AL22" s="157">
        <f t="shared" si="10"/>
        <v>0</v>
      </c>
      <c r="AM22" s="448">
        <f t="shared" si="11"/>
        <v>67.5</v>
      </c>
      <c r="AN22" s="449">
        <f t="shared" si="12"/>
        <v>1</v>
      </c>
      <c r="AO22" s="453">
        <f>SUMIFS('Sub-Areas'!$D:$D,'Sub-Areas'!$B:$B,AH22)</f>
        <v>139083</v>
      </c>
      <c r="AP22" s="159">
        <f t="shared" si="13"/>
        <v>1</v>
      </c>
      <c r="AQ22" s="161">
        <f t="shared" si="16"/>
        <v>0</v>
      </c>
      <c r="AR22" s="161">
        <f t="shared" si="17"/>
        <v>139083</v>
      </c>
      <c r="AS22" s="435">
        <f t="shared" si="18"/>
        <v>1</v>
      </c>
      <c r="AT22" s="160" t="str">
        <f t="shared" si="19"/>
        <v>Significant</v>
      </c>
      <c r="AU22" s="162">
        <f t="shared" si="20"/>
        <v>67.5</v>
      </c>
      <c r="AW22" s="70" t="s">
        <v>576</v>
      </c>
      <c r="AX22" s="73" t="s">
        <v>574</v>
      </c>
      <c r="AY22" s="95" t="s">
        <v>126</v>
      </c>
      <c r="AZ22" s="94">
        <f>SUMIFS(Products!$H:$H,Products!$B:$B,NBN!AY22)</f>
        <v>369175</v>
      </c>
      <c r="BA22" s="106">
        <f>SUMIFS($AU:$AU,$AG:$AG,NBN!AY22)</f>
        <v>65</v>
      </c>
      <c r="BB22" s="95" t="s">
        <v>109</v>
      </c>
      <c r="BC22" s="137">
        <f t="shared" si="14"/>
        <v>75</v>
      </c>
      <c r="BD22" s="106">
        <f>_xlfn.XLOOKUP(AY22,Products!$B:$B,Products!$E:$E)</f>
        <v>65</v>
      </c>
      <c r="BE22" s="106">
        <f t="shared" si="21"/>
        <v>65</v>
      </c>
      <c r="BF22" s="416">
        <v>0</v>
      </c>
      <c r="BG22" s="107">
        <f t="shared" si="22"/>
        <v>75</v>
      </c>
      <c r="BH22" s="43"/>
      <c r="BI22" s="43"/>
      <c r="BJ22" s="43"/>
      <c r="BK22" s="43"/>
    </row>
    <row r="23" spans="5:63" ht="16.5" customHeight="1" x14ac:dyDescent="0.25">
      <c r="E23" s="60" t="s">
        <v>580</v>
      </c>
      <c r="F23" s="75">
        <v>2</v>
      </c>
      <c r="G23" s="46" t="s">
        <v>160</v>
      </c>
      <c r="H23" s="55" t="s">
        <v>212</v>
      </c>
      <c r="I23" s="442">
        <f>IFERROR(INDEX('3.4-3.8 Map'!$CQ$5:$CT$74,MATCH(H23,'3.4-3.8 Map'!AreaNames,0),MATCH($C$4,'3.4-3.8 Map'!$CQ$4:$CT$4,0)),0)</f>
        <v>140</v>
      </c>
      <c r="J23" s="441">
        <f t="shared" si="0"/>
        <v>2</v>
      </c>
      <c r="K23" s="57">
        <f>SUMIFS('Sub-Areas'!$D:$D,'Sub-Areas'!$B:$B,H23)</f>
        <v>664868</v>
      </c>
      <c r="L23" s="123">
        <f t="shared" si="1"/>
        <v>0.27482356131270219</v>
      </c>
      <c r="M23" s="124">
        <f t="shared" si="2"/>
        <v>820680</v>
      </c>
      <c r="N23" s="124">
        <f t="shared" si="3"/>
        <v>1485548</v>
      </c>
      <c r="O23" s="123">
        <f t="shared" si="4"/>
        <v>0.61405210035820956</v>
      </c>
      <c r="P23" s="118" t="str">
        <f t="shared" si="5"/>
        <v>Significant</v>
      </c>
      <c r="Q23" s="125">
        <f t="shared" si="6"/>
        <v>140</v>
      </c>
      <c r="AE23" s="127" t="s">
        <v>576</v>
      </c>
      <c r="AF23" s="118">
        <v>2</v>
      </c>
      <c r="AG23" s="46" t="s">
        <v>138</v>
      </c>
      <c r="AH23" s="131" t="s">
        <v>347</v>
      </c>
      <c r="AI23" s="135">
        <f>IFERROR(INDEX('3.4-3.8 Map'!$CQ$5:$CT$74,MATCH(AH23,'3.4-3.8 Map'!AreaNames,0),MATCH($C$4,'3.4-3.8 Map'!$CQ$4:$CT$4,0)),0)</f>
        <v>140</v>
      </c>
      <c r="AJ23" s="133" t="s">
        <v>163</v>
      </c>
      <c r="AK23" s="78" t="s">
        <v>182</v>
      </c>
      <c r="AL23" s="134">
        <f t="shared" si="10"/>
        <v>0</v>
      </c>
      <c r="AM23" s="446">
        <f t="shared" si="11"/>
        <v>140</v>
      </c>
      <c r="AN23" s="441">
        <f t="shared" si="12"/>
        <v>1</v>
      </c>
      <c r="AO23" s="454">
        <f>SUMIFS('Sub-Areas'!$D:$D,'Sub-Areas'!$B:$B,AH23)</f>
        <v>598973</v>
      </c>
      <c r="AP23" s="123">
        <f t="shared" si="13"/>
        <v>0.9139505040687127</v>
      </c>
      <c r="AQ23" s="124">
        <f t="shared" si="16"/>
        <v>56227</v>
      </c>
      <c r="AR23" s="124">
        <f t="shared" si="17"/>
        <v>655200</v>
      </c>
      <c r="AS23" s="433">
        <f t="shared" si="18"/>
        <v>0.99974518094441744</v>
      </c>
      <c r="AT23" s="118" t="str">
        <f t="shared" si="19"/>
        <v>Significant</v>
      </c>
      <c r="AU23" s="125">
        <f t="shared" si="20"/>
        <v>140</v>
      </c>
      <c r="AW23" s="70" t="s">
        <v>576</v>
      </c>
      <c r="AX23" s="73" t="s">
        <v>574</v>
      </c>
      <c r="AY23" s="95" t="s">
        <v>141</v>
      </c>
      <c r="AZ23" s="94">
        <f>SUMIFS(Products!$H:$H,Products!$B:$B,NBN!AY23)</f>
        <v>566982</v>
      </c>
      <c r="BA23" s="106">
        <f>SUMIFS($AU:$AU,$AG:$AG,NBN!AY23)</f>
        <v>140</v>
      </c>
      <c r="BB23" s="97" t="s">
        <v>398</v>
      </c>
      <c r="BC23" s="106">
        <f t="shared" si="14"/>
        <v>0</v>
      </c>
      <c r="BD23" s="106">
        <f>_xlfn.XLOOKUP(AY23,Products!$B:$B,Products!$E:$E)</f>
        <v>35</v>
      </c>
      <c r="BE23" s="106">
        <f t="shared" si="21"/>
        <v>0</v>
      </c>
      <c r="BF23" s="416">
        <v>0</v>
      </c>
      <c r="BG23" s="107">
        <f t="shared" si="22"/>
        <v>0</v>
      </c>
      <c r="BH23" s="43"/>
      <c r="BI23" s="43"/>
      <c r="BJ23" s="43"/>
      <c r="BK23" s="43"/>
    </row>
    <row r="24" spans="5:63" ht="16.5" customHeight="1" x14ac:dyDescent="0.25">
      <c r="E24" s="60" t="s">
        <v>580</v>
      </c>
      <c r="F24" s="75">
        <v>2</v>
      </c>
      <c r="G24" s="46" t="s">
        <v>160</v>
      </c>
      <c r="H24" s="55" t="s">
        <v>284</v>
      </c>
      <c r="I24" s="442">
        <f>IFERROR(INDEX('3.4-3.8 Map'!$CQ$5:$CT$74,MATCH(H24,'3.4-3.8 Map'!AreaNames,0),MATCH($C$4,'3.4-3.8 Map'!$CQ$4:$CT$4,0)),0)</f>
        <v>140</v>
      </c>
      <c r="J24" s="441">
        <f t="shared" si="0"/>
        <v>3</v>
      </c>
      <c r="K24" s="57">
        <f>SUMIFS('Sub-Areas'!$D:$D,'Sub-Areas'!$B:$B,H24)</f>
        <v>532579</v>
      </c>
      <c r="L24" s="123">
        <f t="shared" si="1"/>
        <v>0.22014182884475958</v>
      </c>
      <c r="M24" s="124">
        <f t="shared" si="2"/>
        <v>952969</v>
      </c>
      <c r="N24" s="124">
        <f t="shared" si="3"/>
        <v>1485548</v>
      </c>
      <c r="O24" s="123">
        <f t="shared" si="4"/>
        <v>0.61405210035820956</v>
      </c>
      <c r="P24" s="118" t="str">
        <f t="shared" si="5"/>
        <v>Significant</v>
      </c>
      <c r="Q24" s="125" t="str">
        <f t="shared" si="6"/>
        <v>-</v>
      </c>
      <c r="S24" s="76"/>
      <c r="T24" s="76"/>
      <c r="U24" s="76"/>
      <c r="V24" s="76"/>
      <c r="W24" s="76"/>
      <c r="X24" s="76"/>
      <c r="Y24" s="76"/>
      <c r="Z24" s="76"/>
      <c r="AA24" s="76"/>
      <c r="AB24" s="76"/>
      <c r="AC24" s="76"/>
      <c r="AE24" s="127" t="s">
        <v>576</v>
      </c>
      <c r="AF24" s="118">
        <v>2</v>
      </c>
      <c r="AG24" s="46" t="s">
        <v>138</v>
      </c>
      <c r="AH24" s="131" t="s">
        <v>339</v>
      </c>
      <c r="AI24" s="135">
        <f>IFERROR(INDEX('3.4-3.8 Map'!$CQ$5:$CT$74,MATCH(AH24,'3.4-3.8 Map'!AreaNames,0),MATCH($C$4,'3.4-3.8 Map'!$CQ$4:$CT$4,0)),0)</f>
        <v>140</v>
      </c>
      <c r="AJ24" s="133" t="s">
        <v>160</v>
      </c>
      <c r="AK24" s="78" t="s">
        <v>398</v>
      </c>
      <c r="AL24" s="134">
        <f t="shared" si="10"/>
        <v>0</v>
      </c>
      <c r="AM24" s="446">
        <f t="shared" si="11"/>
        <v>140</v>
      </c>
      <c r="AN24" s="441">
        <f t="shared" si="12"/>
        <v>2</v>
      </c>
      <c r="AO24" s="454">
        <f>SUMIFS('Sub-Areas'!$D:$D,'Sub-Areas'!$B:$B,AH24)</f>
        <v>48150</v>
      </c>
      <c r="AP24" s="123">
        <f t="shared" si="13"/>
        <v>7.3470284588635068E-2</v>
      </c>
      <c r="AQ24" s="124">
        <f t="shared" si="16"/>
        <v>607050</v>
      </c>
      <c r="AR24" s="124">
        <f t="shared" si="17"/>
        <v>655200</v>
      </c>
      <c r="AS24" s="433">
        <f t="shared" si="18"/>
        <v>0.99974518094441744</v>
      </c>
      <c r="AT24" s="118" t="str">
        <f t="shared" si="19"/>
        <v>Significant</v>
      </c>
      <c r="AU24" s="125" t="str">
        <f t="shared" si="20"/>
        <v>-</v>
      </c>
      <c r="AW24" s="93" t="s">
        <v>573</v>
      </c>
      <c r="AX24" s="73" t="s">
        <v>572</v>
      </c>
      <c r="AY24" s="95" t="s">
        <v>68</v>
      </c>
      <c r="AZ24" s="94">
        <f>SUMIFS(Products!$H:$H,Products!$B:$B,NBN!AY24)</f>
        <v>283263</v>
      </c>
      <c r="BA24" s="106">
        <f>SUMIFS($AU:$AU,$AG:$AG,NBN!AY24)</f>
        <v>67.5</v>
      </c>
      <c r="BB24" s="95" t="s">
        <v>92</v>
      </c>
      <c r="BC24" s="106">
        <f t="shared" si="14"/>
        <v>72.5</v>
      </c>
      <c r="BD24" s="106">
        <f>_xlfn.XLOOKUP(AY24,Products!$B:$B,Products!$E:$E)</f>
        <v>25</v>
      </c>
      <c r="BE24" s="106">
        <f t="shared" si="21"/>
        <v>25</v>
      </c>
      <c r="BF24" s="416">
        <v>0</v>
      </c>
      <c r="BG24" s="107">
        <f t="shared" si="22"/>
        <v>72.5</v>
      </c>
      <c r="BH24" s="43"/>
      <c r="BI24" s="43"/>
      <c r="BJ24" s="43"/>
      <c r="BK24" s="43"/>
    </row>
    <row r="25" spans="5:63" ht="16.5" customHeight="1" x14ac:dyDescent="0.25">
      <c r="E25" s="60" t="s">
        <v>580</v>
      </c>
      <c r="F25" s="75">
        <v>2</v>
      </c>
      <c r="G25" s="46" t="s">
        <v>160</v>
      </c>
      <c r="H25" s="55" t="s">
        <v>339</v>
      </c>
      <c r="I25" s="442">
        <f>IFERROR(INDEX('3.4-3.8 Map'!$CQ$5:$CT$74,MATCH(H25,'3.4-3.8 Map'!AreaNames,0),MATCH($C$4,'3.4-3.8 Map'!$CQ$4:$CT$4,0)),0)</f>
        <v>140</v>
      </c>
      <c r="J25" s="441">
        <f t="shared" si="0"/>
        <v>4</v>
      </c>
      <c r="K25" s="57">
        <f>SUMIFS('Sub-Areas'!$D:$D,'Sub-Areas'!$B:$B,H25)</f>
        <v>48150</v>
      </c>
      <c r="L25" s="123">
        <f t="shared" si="1"/>
        <v>1.9902829549935643E-2</v>
      </c>
      <c r="M25" s="124">
        <f t="shared" si="2"/>
        <v>1437398</v>
      </c>
      <c r="N25" s="124">
        <f t="shared" si="3"/>
        <v>1485548</v>
      </c>
      <c r="O25" s="123">
        <f t="shared" si="4"/>
        <v>0.61405210035820956</v>
      </c>
      <c r="P25" s="118" t="str">
        <f t="shared" si="5"/>
        <v>Significant</v>
      </c>
      <c r="Q25" s="125" t="str">
        <f t="shared" si="6"/>
        <v>-</v>
      </c>
      <c r="S25" s="76"/>
      <c r="T25" s="76"/>
      <c r="U25" s="76"/>
      <c r="V25" s="76"/>
      <c r="W25" s="76"/>
      <c r="X25" s="76"/>
      <c r="Y25" s="76"/>
      <c r="Z25" s="76"/>
      <c r="AA25" s="76"/>
      <c r="AB25" s="76"/>
      <c r="AC25" s="76"/>
      <c r="AE25" s="127" t="s">
        <v>576</v>
      </c>
      <c r="AF25" s="118">
        <v>2</v>
      </c>
      <c r="AG25" s="46" t="s">
        <v>138</v>
      </c>
      <c r="AH25" s="131" t="s">
        <v>402</v>
      </c>
      <c r="AI25" s="135">
        <f>IFERROR(INDEX('3.4-3.8 Map'!$CQ$5:$CT$74,MATCH(AH25,'3.4-3.8 Map'!AreaNames,0),MATCH($C$4,'3.4-3.8 Map'!$CQ$4:$CT$4,0)),0)</f>
        <v>140</v>
      </c>
      <c r="AJ25" s="133" t="s">
        <v>398</v>
      </c>
      <c r="AK25" s="78" t="s">
        <v>398</v>
      </c>
      <c r="AL25" s="134">
        <f t="shared" si="10"/>
        <v>0</v>
      </c>
      <c r="AM25" s="446">
        <f t="shared" si="11"/>
        <v>140</v>
      </c>
      <c r="AN25" s="441">
        <f t="shared" si="12"/>
        <v>3</v>
      </c>
      <c r="AO25" s="454">
        <f>SUMIFS('Sub-Areas'!$D:$D,'Sub-Areas'!$B:$B,AH25)</f>
        <v>5416</v>
      </c>
      <c r="AP25" s="123">
        <f t="shared" si="13"/>
        <v>8.2640718864392011E-3</v>
      </c>
      <c r="AQ25" s="124">
        <f t="shared" si="16"/>
        <v>649784</v>
      </c>
      <c r="AR25" s="124">
        <f t="shared" si="17"/>
        <v>655200</v>
      </c>
      <c r="AS25" s="433">
        <f t="shared" si="18"/>
        <v>0.99974518094441744</v>
      </c>
      <c r="AT25" s="118" t="str">
        <f t="shared" si="19"/>
        <v>Significant</v>
      </c>
      <c r="AU25" s="125" t="str">
        <f t="shared" si="20"/>
        <v>-</v>
      </c>
      <c r="AW25" s="70" t="s">
        <v>576</v>
      </c>
      <c r="AX25" s="73" t="s">
        <v>572</v>
      </c>
      <c r="AY25" s="95" t="s">
        <v>92</v>
      </c>
      <c r="AZ25" s="94">
        <f>SUMIFS(Products!$H:$H,Products!$B:$B,NBN!AY25)</f>
        <v>283263</v>
      </c>
      <c r="BA25" s="106">
        <f>SUMIFS($AU:$AU,$AG:$AG,NBN!AY25)</f>
        <v>67.5</v>
      </c>
      <c r="BB25" s="95" t="s">
        <v>68</v>
      </c>
      <c r="BC25" s="106">
        <f t="shared" si="14"/>
        <v>72.5</v>
      </c>
      <c r="BD25" s="106">
        <f>_xlfn.XLOOKUP(AY25,Products!$B:$B,Products!$E:$E)</f>
        <v>45</v>
      </c>
      <c r="BE25" s="106">
        <f t="shared" si="21"/>
        <v>45</v>
      </c>
      <c r="BF25" s="416">
        <v>0</v>
      </c>
      <c r="BG25" s="107">
        <f t="shared" si="22"/>
        <v>72.5</v>
      </c>
      <c r="BH25" s="43"/>
      <c r="BI25" s="43"/>
      <c r="BJ25" s="43"/>
      <c r="BK25" s="43"/>
    </row>
    <row r="26" spans="5:63" ht="16.5" customHeight="1" x14ac:dyDescent="0.25">
      <c r="E26" s="60" t="s">
        <v>580</v>
      </c>
      <c r="F26" s="75">
        <v>2</v>
      </c>
      <c r="G26" s="46" t="s">
        <v>160</v>
      </c>
      <c r="H26" s="55" t="s">
        <v>282</v>
      </c>
      <c r="I26" s="442">
        <f>IFERROR(INDEX('3.4-3.8 Map'!$CQ$5:$CT$74,MATCH(H26,'3.4-3.8 Map'!AreaNames,0),MATCH($C$4,'3.4-3.8 Map'!$CQ$4:$CT$4,0)),0)</f>
        <v>140</v>
      </c>
      <c r="J26" s="441">
        <f t="shared" si="0"/>
        <v>5</v>
      </c>
      <c r="K26" s="57">
        <f>SUMIFS('Sub-Areas'!$D:$D,'Sub-Areas'!$B:$B,H26)</f>
        <v>31891</v>
      </c>
      <c r="L26" s="123">
        <f t="shared" si="1"/>
        <v>1.3182162765877414E-2</v>
      </c>
      <c r="M26" s="124">
        <f t="shared" si="2"/>
        <v>1453657</v>
      </c>
      <c r="N26" s="124">
        <f t="shared" si="3"/>
        <v>1485548</v>
      </c>
      <c r="O26" s="123">
        <f t="shared" si="4"/>
        <v>0.61405210035820956</v>
      </c>
      <c r="P26" s="118" t="str">
        <f t="shared" si="5"/>
        <v>Significant</v>
      </c>
      <c r="Q26" s="125" t="str">
        <f t="shared" si="6"/>
        <v>-</v>
      </c>
      <c r="S26" s="76"/>
      <c r="T26" s="76"/>
      <c r="U26" s="76"/>
      <c r="V26" s="76"/>
      <c r="W26" s="76"/>
      <c r="X26" s="76"/>
      <c r="Y26" s="76"/>
      <c r="Z26" s="76"/>
      <c r="AA26" s="76"/>
      <c r="AB26" s="76"/>
      <c r="AC26" s="76"/>
      <c r="AE26" s="127" t="s">
        <v>576</v>
      </c>
      <c r="AF26" s="118">
        <v>2</v>
      </c>
      <c r="AG26" s="46" t="s">
        <v>138</v>
      </c>
      <c r="AH26" s="131" t="s">
        <v>342</v>
      </c>
      <c r="AI26" s="135">
        <f>IFERROR(INDEX('3.4-3.8 Map'!$CQ$5:$CT$74,MATCH(AH26,'3.4-3.8 Map'!AreaNames,0),MATCH($C$4,'3.4-3.8 Map'!$CQ$4:$CT$4,0)),0)</f>
        <v>140</v>
      </c>
      <c r="AJ26" s="133" t="s">
        <v>160</v>
      </c>
      <c r="AK26" s="78" t="s">
        <v>398</v>
      </c>
      <c r="AL26" s="134">
        <f t="shared" si="10"/>
        <v>0</v>
      </c>
      <c r="AM26" s="446">
        <f t="shared" si="11"/>
        <v>140</v>
      </c>
      <c r="AN26" s="441">
        <f t="shared" si="12"/>
        <v>4</v>
      </c>
      <c r="AO26" s="454">
        <f>SUMIFS('Sub-Areas'!$D:$D,'Sub-Areas'!$B:$B,AH26)</f>
        <v>1727</v>
      </c>
      <c r="AP26" s="123">
        <f t="shared" si="13"/>
        <v>2.6351647244978768E-3</v>
      </c>
      <c r="AQ26" s="124">
        <f t="shared" si="16"/>
        <v>653473</v>
      </c>
      <c r="AR26" s="124">
        <f t="shared" si="17"/>
        <v>655200</v>
      </c>
      <c r="AS26" s="433">
        <f t="shared" si="18"/>
        <v>0.99974518094441744</v>
      </c>
      <c r="AT26" s="118" t="str">
        <f t="shared" si="19"/>
        <v>Significant</v>
      </c>
      <c r="AU26" s="125" t="str">
        <f t="shared" si="20"/>
        <v>-</v>
      </c>
      <c r="AW26" s="93" t="s">
        <v>573</v>
      </c>
      <c r="AX26" s="73" t="s">
        <v>574</v>
      </c>
      <c r="AY26" s="95" t="s">
        <v>70</v>
      </c>
      <c r="AZ26" s="94">
        <f>SUMIFS(Products!$H:$H,Products!$B:$B,NBN!AY26)</f>
        <v>139083</v>
      </c>
      <c r="BA26" s="106">
        <f>SUMIFS($AU:$AU,$AG:$AG,NBN!AY26)</f>
        <v>67.5</v>
      </c>
      <c r="BB26" s="95" t="s">
        <v>85</v>
      </c>
      <c r="BC26" s="106">
        <f t="shared" si="14"/>
        <v>72.5</v>
      </c>
      <c r="BD26" s="106">
        <f>_xlfn.XLOOKUP(AY26,Products!$B:$B,Products!$E:$E)</f>
        <v>25</v>
      </c>
      <c r="BE26" s="106">
        <f t="shared" si="21"/>
        <v>25</v>
      </c>
      <c r="BF26" s="416">
        <v>0</v>
      </c>
      <c r="BG26" s="107">
        <f t="shared" si="22"/>
        <v>72.5</v>
      </c>
      <c r="BH26" s="43"/>
      <c r="BI26" s="43"/>
      <c r="BJ26" s="43"/>
      <c r="BK26" s="43"/>
    </row>
    <row r="27" spans="5:63" ht="16.5" customHeight="1" x14ac:dyDescent="0.25">
      <c r="E27" s="60" t="s">
        <v>580</v>
      </c>
      <c r="F27" s="75">
        <v>2</v>
      </c>
      <c r="G27" s="46" t="s">
        <v>160</v>
      </c>
      <c r="H27" s="55" t="s">
        <v>342</v>
      </c>
      <c r="I27" s="442">
        <f>IFERROR(INDEX('3.4-3.8 Map'!$CQ$5:$CT$74,MATCH(H27,'3.4-3.8 Map'!AreaNames,0),MATCH($C$4,'3.4-3.8 Map'!$CQ$4:$CT$4,0)),0)</f>
        <v>140</v>
      </c>
      <c r="J27" s="441">
        <f t="shared" si="0"/>
        <v>6</v>
      </c>
      <c r="K27" s="57">
        <f>SUMIFS('Sub-Areas'!$D:$D,'Sub-Areas'!$B:$B,H27)</f>
        <v>1727</v>
      </c>
      <c r="L27" s="123">
        <f t="shared" si="1"/>
        <v>7.138564202022607E-4</v>
      </c>
      <c r="M27" s="124">
        <f t="shared" si="2"/>
        <v>1483821</v>
      </c>
      <c r="N27" s="124">
        <f t="shared" si="3"/>
        <v>1485548</v>
      </c>
      <c r="O27" s="123">
        <f t="shared" si="4"/>
        <v>0.61405210035820956</v>
      </c>
      <c r="P27" s="118" t="str">
        <f t="shared" si="5"/>
        <v>Significant</v>
      </c>
      <c r="Q27" s="125" t="str">
        <f t="shared" si="6"/>
        <v>-</v>
      </c>
      <c r="AE27" s="127" t="s">
        <v>576</v>
      </c>
      <c r="AF27" s="118">
        <v>2</v>
      </c>
      <c r="AG27" s="46" t="s">
        <v>138</v>
      </c>
      <c r="AH27" s="131" t="s">
        <v>369</v>
      </c>
      <c r="AI27" s="135">
        <f>IFERROR(INDEX('3.4-3.8 Map'!$CQ$5:$CT$74,MATCH(AH27,'3.4-3.8 Map'!AreaNames,0),MATCH($C$4,'3.4-3.8 Map'!$CQ$4:$CT$4,0)),0)</f>
        <v>140</v>
      </c>
      <c r="AJ27" s="133" t="s">
        <v>166</v>
      </c>
      <c r="AK27" s="78" t="s">
        <v>398</v>
      </c>
      <c r="AL27" s="134">
        <f t="shared" si="10"/>
        <v>0</v>
      </c>
      <c r="AM27" s="446">
        <f t="shared" si="11"/>
        <v>140</v>
      </c>
      <c r="AN27" s="441">
        <f t="shared" si="12"/>
        <v>5</v>
      </c>
      <c r="AO27" s="454">
        <f>SUMIFS('Sub-Areas'!$D:$D,'Sub-Areas'!$B:$B,AH27)</f>
        <v>704</v>
      </c>
      <c r="AP27" s="123">
        <f t="shared" si="13"/>
        <v>1.0742072762284338E-3</v>
      </c>
      <c r="AQ27" s="124">
        <f t="shared" si="16"/>
        <v>654496</v>
      </c>
      <c r="AR27" s="124">
        <f t="shared" si="17"/>
        <v>655200</v>
      </c>
      <c r="AS27" s="433">
        <f t="shared" si="18"/>
        <v>0.99974518094441744</v>
      </c>
      <c r="AT27" s="118" t="str">
        <f t="shared" si="19"/>
        <v>Significant</v>
      </c>
      <c r="AU27" s="125" t="str">
        <f t="shared" si="20"/>
        <v>-</v>
      </c>
      <c r="AW27" s="70" t="s">
        <v>576</v>
      </c>
      <c r="AX27" s="73" t="s">
        <v>574</v>
      </c>
      <c r="AY27" s="95" t="s">
        <v>85</v>
      </c>
      <c r="AZ27" s="94">
        <f>SUMIFS(Products!$H:$H,Products!$B:$B,NBN!AY27)</f>
        <v>139083</v>
      </c>
      <c r="BA27" s="106">
        <f>SUMIFS($AU:$AU,$AG:$AG,NBN!AY27)</f>
        <v>67.5</v>
      </c>
      <c r="BB27" s="95" t="s">
        <v>70</v>
      </c>
      <c r="BC27" s="106">
        <f t="shared" si="14"/>
        <v>72.5</v>
      </c>
      <c r="BD27" s="106">
        <f>_xlfn.XLOOKUP(AY27,Products!$B:$B,Products!$E:$E)</f>
        <v>45</v>
      </c>
      <c r="BE27" s="106">
        <f t="shared" si="21"/>
        <v>45</v>
      </c>
      <c r="BF27" s="416">
        <v>0</v>
      </c>
      <c r="BG27" s="107">
        <f t="shared" si="22"/>
        <v>72.5</v>
      </c>
      <c r="BH27" s="43"/>
      <c r="BI27" s="43"/>
      <c r="BJ27" s="43"/>
      <c r="BK27" s="43"/>
    </row>
    <row r="28" spans="5:63" ht="16.5" customHeight="1" x14ac:dyDescent="0.25">
      <c r="E28" s="60" t="s">
        <v>580</v>
      </c>
      <c r="F28" s="75">
        <v>2</v>
      </c>
      <c r="G28" s="46" t="s">
        <v>160</v>
      </c>
      <c r="H28" s="55" t="s">
        <v>360</v>
      </c>
      <c r="I28" s="442">
        <f>IFERROR(INDEX('3.4-3.8 Map'!$CQ$5:$CT$74,MATCH(H28,'3.4-3.8 Map'!AreaNames,0),MATCH($C$4,'3.4-3.8 Map'!$CQ$4:$CT$4,0)),0)</f>
        <v>65</v>
      </c>
      <c r="J28" s="441">
        <f t="shared" si="0"/>
        <v>7</v>
      </c>
      <c r="K28" s="57">
        <f>SUMIFS('Sub-Areas'!$D:$D,'Sub-Areas'!$B:$B,H28)</f>
        <v>599423</v>
      </c>
      <c r="L28" s="123">
        <f t="shared" si="1"/>
        <v>0.24777183379669931</v>
      </c>
      <c r="M28" s="124">
        <f t="shared" si="2"/>
        <v>1819831</v>
      </c>
      <c r="N28" s="124">
        <f t="shared" si="3"/>
        <v>2419254</v>
      </c>
      <c r="O28" s="123">
        <f t="shared" si="4"/>
        <v>1</v>
      </c>
      <c r="P28" s="118" t="str">
        <f t="shared" si="5"/>
        <v>Significant</v>
      </c>
      <c r="Q28" s="125" t="str">
        <f t="shared" si="6"/>
        <v>-</v>
      </c>
      <c r="AE28" s="127" t="s">
        <v>576</v>
      </c>
      <c r="AF28" s="118">
        <v>2</v>
      </c>
      <c r="AG28" s="46" t="s">
        <v>138</v>
      </c>
      <c r="AH28" s="131" t="s">
        <v>372</v>
      </c>
      <c r="AI28" s="135">
        <f>IFERROR(INDEX('3.4-3.8 Map'!$CQ$5:$CT$74,MATCH(AH28,'3.4-3.8 Map'!AreaNames,0),MATCH($C$4,'3.4-3.8 Map'!$CQ$4:$CT$4,0)),0)</f>
        <v>140</v>
      </c>
      <c r="AJ28" s="133" t="s">
        <v>166</v>
      </c>
      <c r="AK28" s="78" t="s">
        <v>398</v>
      </c>
      <c r="AL28" s="134">
        <f t="shared" si="10"/>
        <v>0</v>
      </c>
      <c r="AM28" s="446">
        <f t="shared" si="11"/>
        <v>140</v>
      </c>
      <c r="AN28" s="441">
        <f t="shared" si="12"/>
        <v>6</v>
      </c>
      <c r="AO28" s="454">
        <f>SUMIFS('Sub-Areas'!$D:$D,'Sub-Areas'!$B:$B,AH28)</f>
        <v>230</v>
      </c>
      <c r="AP28" s="123">
        <f t="shared" si="13"/>
        <v>3.5094839990417582E-4</v>
      </c>
      <c r="AQ28" s="124">
        <f t="shared" si="16"/>
        <v>654970</v>
      </c>
      <c r="AR28" s="124">
        <f t="shared" si="17"/>
        <v>655200</v>
      </c>
      <c r="AS28" s="433">
        <f t="shared" si="18"/>
        <v>0.99974518094441744</v>
      </c>
      <c r="AT28" s="118" t="str">
        <f t="shared" si="19"/>
        <v>Significant</v>
      </c>
      <c r="AU28" s="125" t="str">
        <f t="shared" si="20"/>
        <v>-</v>
      </c>
      <c r="AW28" s="93" t="s">
        <v>573</v>
      </c>
      <c r="AX28" s="73" t="s">
        <v>574</v>
      </c>
      <c r="AY28" s="95" t="s">
        <v>106</v>
      </c>
      <c r="AZ28" s="94">
        <f>SUMIFS(Products!$H:$H,Products!$B:$B,NBN!AY28)</f>
        <v>132499</v>
      </c>
      <c r="BA28" s="106">
        <f>SUMIFS($AU:$AU,$AG:$AG,NBN!AY28)</f>
        <v>65</v>
      </c>
      <c r="BB28" s="95" t="s">
        <v>128</v>
      </c>
      <c r="BC28" s="137">
        <f t="shared" si="14"/>
        <v>75</v>
      </c>
      <c r="BD28" s="106">
        <f>_xlfn.XLOOKUP(AY28,Products!$B:$B,Products!$E:$E)</f>
        <v>40</v>
      </c>
      <c r="BE28" s="106">
        <f t="shared" si="21"/>
        <v>40</v>
      </c>
      <c r="BF28" s="416">
        <v>0</v>
      </c>
      <c r="BG28" s="107">
        <f t="shared" si="22"/>
        <v>75</v>
      </c>
      <c r="BH28" s="43"/>
      <c r="BI28" s="43"/>
      <c r="BJ28" s="43"/>
      <c r="BK28" s="43"/>
    </row>
    <row r="29" spans="5:63" ht="16.5" customHeight="1" x14ac:dyDescent="0.25">
      <c r="E29" s="60" t="s">
        <v>580</v>
      </c>
      <c r="F29" s="75">
        <v>2</v>
      </c>
      <c r="G29" s="46" t="s">
        <v>160</v>
      </c>
      <c r="H29" s="55" t="s">
        <v>278</v>
      </c>
      <c r="I29" s="440">
        <f>IFERROR(INDEX('3.4-3.8 Map'!$CQ$5:$CT$74,MATCH(H29,'3.4-3.8 Map'!AreaNames,0),MATCH($C$4,'3.4-3.8 Map'!$CQ$4:$CT$4,0)),0)</f>
        <v>65</v>
      </c>
      <c r="J29" s="441">
        <f t="shared" si="0"/>
        <v>8</v>
      </c>
      <c r="K29" s="57">
        <f>SUMIFS('Sub-Areas'!$D:$D,'Sub-Areas'!$B:$B,H29)</f>
        <v>334265</v>
      </c>
      <c r="L29" s="123">
        <f t="shared" si="1"/>
        <v>0.13816862553497897</v>
      </c>
      <c r="M29" s="124">
        <f t="shared" si="2"/>
        <v>2084989</v>
      </c>
      <c r="N29" s="124">
        <f t="shared" si="3"/>
        <v>2419254</v>
      </c>
      <c r="O29" s="123">
        <f t="shared" si="4"/>
        <v>1</v>
      </c>
      <c r="P29" s="118" t="str">
        <f t="shared" si="5"/>
        <v>Significant</v>
      </c>
      <c r="Q29" s="125" t="str">
        <f t="shared" si="6"/>
        <v>-</v>
      </c>
      <c r="AE29" s="127" t="s">
        <v>576</v>
      </c>
      <c r="AF29" s="118">
        <v>2</v>
      </c>
      <c r="AG29" s="46" t="s">
        <v>138</v>
      </c>
      <c r="AH29" s="131" t="s">
        <v>334</v>
      </c>
      <c r="AI29" s="167">
        <f>IFERROR(INDEX('3.4-3.8 Map'!$CQ$5:$CT$74,MATCH(AH29,'3.4-3.8 Map'!AreaNames,0),MATCH($C$4,'3.4-3.8 Map'!$CQ$4:$CT$4,0)),0)</f>
        <v>75</v>
      </c>
      <c r="AJ29" s="164" t="s">
        <v>43</v>
      </c>
      <c r="AK29" s="165" t="s">
        <v>43</v>
      </c>
      <c r="AL29" s="166">
        <f t="shared" si="10"/>
        <v>0</v>
      </c>
      <c r="AM29" s="440">
        <f t="shared" si="11"/>
        <v>75</v>
      </c>
      <c r="AN29" s="441">
        <f t="shared" si="12"/>
        <v>7</v>
      </c>
      <c r="AO29" s="454">
        <f>SUMIFS('Sub-Areas'!$D:$D,'Sub-Areas'!$B:$B,AH29)</f>
        <v>96</v>
      </c>
      <c r="AP29" s="123">
        <f t="shared" si="13"/>
        <v>1.4648281039478643E-4</v>
      </c>
      <c r="AQ29" s="124">
        <f t="shared" si="16"/>
        <v>655271</v>
      </c>
      <c r="AR29" s="124">
        <f t="shared" si="17"/>
        <v>655367</v>
      </c>
      <c r="AS29" s="433">
        <f t="shared" si="18"/>
        <v>1</v>
      </c>
      <c r="AT29" s="118" t="str">
        <f t="shared" si="19"/>
        <v>Significant</v>
      </c>
      <c r="AU29" s="125" t="str">
        <f t="shared" si="20"/>
        <v>-</v>
      </c>
      <c r="AW29" s="70" t="s">
        <v>576</v>
      </c>
      <c r="AX29" s="73" t="s">
        <v>574</v>
      </c>
      <c r="AY29" s="95" t="s">
        <v>128</v>
      </c>
      <c r="AZ29" s="94">
        <f>SUMIFS(Products!$H:$H,Products!$B:$B,NBN!AY29)</f>
        <v>132499</v>
      </c>
      <c r="BA29" s="106">
        <f>SUMIFS($AU:$AU,$AG:$AG,NBN!AY29)</f>
        <v>65</v>
      </c>
      <c r="BB29" s="95" t="s">
        <v>106</v>
      </c>
      <c r="BC29" s="137">
        <f t="shared" si="14"/>
        <v>75</v>
      </c>
      <c r="BD29" s="106">
        <f>_xlfn.XLOOKUP(AY29,Products!$B:$B,Products!$E:$E)</f>
        <v>65</v>
      </c>
      <c r="BE29" s="106">
        <f t="shared" si="21"/>
        <v>65</v>
      </c>
      <c r="BF29" s="416">
        <v>0</v>
      </c>
      <c r="BG29" s="107">
        <f t="shared" si="22"/>
        <v>75</v>
      </c>
      <c r="BH29" s="43"/>
      <c r="BI29" s="43"/>
      <c r="BJ29" s="43"/>
      <c r="BK29" s="43"/>
    </row>
    <row r="30" spans="5:63" ht="16.5" customHeight="1" x14ac:dyDescent="0.25">
      <c r="E30" s="60" t="s">
        <v>580</v>
      </c>
      <c r="F30" s="75">
        <v>2</v>
      </c>
      <c r="G30" s="46" t="s">
        <v>160</v>
      </c>
      <c r="H30" s="55" t="s">
        <v>275</v>
      </c>
      <c r="I30" s="442">
        <f>IFERROR(INDEX('3.4-3.8 Map'!$CQ$5:$CT$74,MATCH(H30,'3.4-3.8 Map'!AreaNames,0),MATCH($C$4,'3.4-3.8 Map'!$CQ$4:$CT$4,0)),0)</f>
        <v>65</v>
      </c>
      <c r="J30" s="441">
        <f t="shared" si="0"/>
        <v>9</v>
      </c>
      <c r="K30" s="57">
        <f>SUMIFS('Sub-Areas'!$D:$D,'Sub-Areas'!$B:$B,H30)</f>
        <v>18</v>
      </c>
      <c r="L30" s="123">
        <f t="shared" si="1"/>
        <v>7.4403101121254735E-6</v>
      </c>
      <c r="M30" s="124">
        <f t="shared" si="2"/>
        <v>2419236</v>
      </c>
      <c r="N30" s="124">
        <f t="shared" si="3"/>
        <v>2419254</v>
      </c>
      <c r="O30" s="123">
        <f t="shared" si="4"/>
        <v>1</v>
      </c>
      <c r="P30" s="118" t="str">
        <f t="shared" si="5"/>
        <v>Significant</v>
      </c>
      <c r="Q30" s="125" t="str">
        <f t="shared" si="6"/>
        <v>-</v>
      </c>
      <c r="AE30" s="127" t="s">
        <v>576</v>
      </c>
      <c r="AF30" s="118">
        <v>2</v>
      </c>
      <c r="AG30" s="46" t="s">
        <v>138</v>
      </c>
      <c r="AH30" s="131" t="s">
        <v>337</v>
      </c>
      <c r="AI30" s="171">
        <f>IFERROR(INDEX('3.4-3.8 Map'!$CQ$5:$CT$74,MATCH(AH30,'3.4-3.8 Map'!AreaNames,0),MATCH($C$4,'3.4-3.8 Map'!$CQ$4:$CT$4,0)),0)</f>
        <v>75</v>
      </c>
      <c r="AJ30" s="168" t="s">
        <v>43</v>
      </c>
      <c r="AK30" s="169" t="s">
        <v>43</v>
      </c>
      <c r="AL30" s="170">
        <f t="shared" si="10"/>
        <v>0</v>
      </c>
      <c r="AM30" s="442">
        <f t="shared" si="11"/>
        <v>75</v>
      </c>
      <c r="AN30" s="441">
        <f t="shared" si="12"/>
        <v>8</v>
      </c>
      <c r="AO30" s="454">
        <f>SUMIFS('Sub-Areas'!$D:$D,'Sub-Areas'!$B:$B,AH30)</f>
        <v>71</v>
      </c>
      <c r="AP30" s="123">
        <f t="shared" si="13"/>
        <v>1.083362451878108E-4</v>
      </c>
      <c r="AQ30" s="124">
        <f t="shared" si="16"/>
        <v>655296</v>
      </c>
      <c r="AR30" s="124">
        <f t="shared" si="17"/>
        <v>655367</v>
      </c>
      <c r="AS30" s="433">
        <f t="shared" si="18"/>
        <v>1</v>
      </c>
      <c r="AT30" s="118" t="str">
        <f t="shared" si="19"/>
        <v>Significant</v>
      </c>
      <c r="AU30" s="125" t="str">
        <f t="shared" si="20"/>
        <v>-</v>
      </c>
      <c r="AW30" s="93" t="s">
        <v>573</v>
      </c>
      <c r="AX30" s="73" t="s">
        <v>574</v>
      </c>
      <c r="AY30" s="95" t="s">
        <v>100</v>
      </c>
      <c r="AZ30" s="94">
        <f>SUMIFS(Products!$H:$H,Products!$B:$B,NBN!AY30)</f>
        <v>166383</v>
      </c>
      <c r="BA30" s="106">
        <f>SUMIFS($AU:$AU,$AG:$AG,NBN!AY30)</f>
        <v>65</v>
      </c>
      <c r="BB30" s="95" t="s">
        <v>130</v>
      </c>
      <c r="BC30" s="137">
        <f t="shared" si="14"/>
        <v>75</v>
      </c>
      <c r="BD30" s="106">
        <f>_xlfn.XLOOKUP(AY30,Products!$B:$B,Products!$E:$E)</f>
        <v>40</v>
      </c>
      <c r="BE30" s="106">
        <f t="shared" si="21"/>
        <v>40</v>
      </c>
      <c r="BF30" s="416">
        <v>0</v>
      </c>
      <c r="BG30" s="107">
        <f t="shared" si="22"/>
        <v>75</v>
      </c>
      <c r="BH30" s="43"/>
      <c r="BI30" s="43"/>
      <c r="BJ30" s="43"/>
      <c r="BK30" s="43"/>
    </row>
    <row r="31" spans="5:63" ht="16.5" customHeight="1" x14ac:dyDescent="0.25">
      <c r="E31" s="60" t="s">
        <v>580</v>
      </c>
      <c r="F31" s="75">
        <v>2</v>
      </c>
      <c r="G31" s="46" t="s">
        <v>153</v>
      </c>
      <c r="H31" s="55" t="s">
        <v>66</v>
      </c>
      <c r="I31" s="442">
        <f>IFERROR(INDEX('3.4-3.8 Map'!$CQ$5:$CT$74,MATCH(H31,'3.4-3.8 Map'!AreaNames,0),MATCH($C$4,'3.4-3.8 Map'!$CQ$4:$CT$4,0)),0)</f>
        <v>67.5</v>
      </c>
      <c r="J31" s="441">
        <f t="shared" si="0"/>
        <v>1</v>
      </c>
      <c r="K31" s="57">
        <f>SUMIFS('Sub-Areas'!$D:$D,'Sub-Areas'!$B:$B,H31)</f>
        <v>189926</v>
      </c>
      <c r="L31" s="123">
        <f t="shared" si="1"/>
        <v>0.69742403378316353</v>
      </c>
      <c r="M31" s="124">
        <f t="shared" si="2"/>
        <v>0</v>
      </c>
      <c r="N31" s="124">
        <f t="shared" si="3"/>
        <v>189926</v>
      </c>
      <c r="O31" s="123">
        <f t="shared" si="4"/>
        <v>0.69742403378316353</v>
      </c>
      <c r="P31" s="118" t="str">
        <f t="shared" si="5"/>
        <v>Significant</v>
      </c>
      <c r="Q31" s="125">
        <f t="shared" si="6"/>
        <v>67.5</v>
      </c>
      <c r="AE31" s="163" t="s">
        <v>576</v>
      </c>
      <c r="AF31" s="160">
        <v>2</v>
      </c>
      <c r="AG31" s="47" t="s">
        <v>134</v>
      </c>
      <c r="AH31" s="154" t="s">
        <v>212</v>
      </c>
      <c r="AI31" s="158">
        <f>IFERROR(INDEX('3.4-3.8 Map'!$CQ$5:$CT$74,MATCH(AH31,'3.4-3.8 Map'!AreaNames,0),MATCH($C$4,'3.4-3.8 Map'!$CQ$4:$CT$4,0)),0)</f>
        <v>140</v>
      </c>
      <c r="AJ31" s="155" t="s">
        <v>160</v>
      </c>
      <c r="AK31" s="156" t="s">
        <v>178</v>
      </c>
      <c r="AL31" s="157">
        <f t="shared" si="10"/>
        <v>0</v>
      </c>
      <c r="AM31" s="448">
        <f t="shared" si="11"/>
        <v>140</v>
      </c>
      <c r="AN31" s="449">
        <f t="shared" si="12"/>
        <v>1</v>
      </c>
      <c r="AO31" s="453">
        <f>SUMIFS('Sub-Areas'!$D:$D,'Sub-Areas'!$B:$B,AH31)</f>
        <v>664868</v>
      </c>
      <c r="AP31" s="159">
        <f t="shared" si="13"/>
        <v>1</v>
      </c>
      <c r="AQ31" s="161">
        <f t="shared" si="16"/>
        <v>0</v>
      </c>
      <c r="AR31" s="161">
        <f t="shared" si="17"/>
        <v>664868</v>
      </c>
      <c r="AS31" s="435">
        <f t="shared" si="18"/>
        <v>1</v>
      </c>
      <c r="AT31" s="160" t="str">
        <f t="shared" si="19"/>
        <v>Significant</v>
      </c>
      <c r="AU31" s="162">
        <f t="shared" si="20"/>
        <v>140</v>
      </c>
      <c r="AW31" s="70" t="s">
        <v>576</v>
      </c>
      <c r="AX31" s="73" t="s">
        <v>574</v>
      </c>
      <c r="AY31" s="95" t="s">
        <v>130</v>
      </c>
      <c r="AZ31" s="94">
        <f>SUMIFS(Products!$H:$H,Products!$B:$B,NBN!AY31)</f>
        <v>166383</v>
      </c>
      <c r="BA31" s="106">
        <f>SUMIFS($AU:$AU,$AG:$AG,NBN!AY31)</f>
        <v>65</v>
      </c>
      <c r="BB31" s="95" t="s">
        <v>100</v>
      </c>
      <c r="BC31" s="137">
        <f t="shared" si="14"/>
        <v>75</v>
      </c>
      <c r="BD31" s="106">
        <f>_xlfn.XLOOKUP(AY31,Products!$B:$B,Products!$E:$E)</f>
        <v>65</v>
      </c>
      <c r="BE31" s="106">
        <f t="shared" si="21"/>
        <v>65</v>
      </c>
      <c r="BF31" s="416">
        <v>0</v>
      </c>
      <c r="BG31" s="107">
        <f t="shared" si="22"/>
        <v>75</v>
      </c>
      <c r="BH31" s="43"/>
      <c r="BI31" s="43"/>
      <c r="BJ31" s="43"/>
      <c r="BK31" s="43"/>
    </row>
    <row r="32" spans="5:63" ht="16.5" customHeight="1" x14ac:dyDescent="0.25">
      <c r="E32" s="60" t="s">
        <v>580</v>
      </c>
      <c r="F32" s="75">
        <v>2</v>
      </c>
      <c r="G32" s="46" t="s">
        <v>153</v>
      </c>
      <c r="H32" s="55" t="s">
        <v>358</v>
      </c>
      <c r="I32" s="442">
        <f>IFERROR(INDEX('3.4-3.8 Map'!$CQ$5:$CT$74,MATCH(H32,'3.4-3.8 Map'!AreaNames,0),MATCH($C$4,'3.4-3.8 Map'!$CQ$4:$CT$4,0)),0)</f>
        <v>65</v>
      </c>
      <c r="J32" s="441">
        <f t="shared" si="0"/>
        <v>2</v>
      </c>
      <c r="K32" s="57">
        <f>SUMIFS('Sub-Areas'!$D:$D,'Sub-Areas'!$B:$B,H32)</f>
        <v>82399</v>
      </c>
      <c r="L32" s="123">
        <f t="shared" si="1"/>
        <v>0.30257596621683652</v>
      </c>
      <c r="M32" s="124">
        <f t="shared" si="2"/>
        <v>189926</v>
      </c>
      <c r="N32" s="124">
        <f t="shared" si="3"/>
        <v>272325</v>
      </c>
      <c r="O32" s="123">
        <f t="shared" si="4"/>
        <v>1</v>
      </c>
      <c r="P32" s="118" t="str">
        <f t="shared" si="5"/>
        <v>Significant</v>
      </c>
      <c r="Q32" s="125" t="str">
        <f t="shared" si="6"/>
        <v>-</v>
      </c>
      <c r="AE32" s="127" t="s">
        <v>576</v>
      </c>
      <c r="AF32" s="118">
        <v>2</v>
      </c>
      <c r="AG32" s="46" t="s">
        <v>144</v>
      </c>
      <c r="AH32" s="131" t="s">
        <v>351</v>
      </c>
      <c r="AI32" s="135">
        <f>IFERROR(INDEX('3.4-3.8 Map'!$CQ$5:$CT$74,MATCH(AH32,'3.4-3.8 Map'!AreaNames,0),MATCH($C$4,'3.4-3.8 Map'!$CQ$4:$CT$4,0)),0)</f>
        <v>140</v>
      </c>
      <c r="AJ32" s="133" t="s">
        <v>172</v>
      </c>
      <c r="AK32" s="78" t="s">
        <v>188</v>
      </c>
      <c r="AL32" s="134">
        <f t="shared" si="10"/>
        <v>0</v>
      </c>
      <c r="AM32" s="446">
        <f t="shared" si="11"/>
        <v>140</v>
      </c>
      <c r="AN32" s="441">
        <f t="shared" si="12"/>
        <v>1</v>
      </c>
      <c r="AO32" s="454">
        <f>SUMIFS('Sub-Areas'!$D:$D,'Sub-Areas'!$B:$B,AH32)</f>
        <v>158151</v>
      </c>
      <c r="AP32" s="123">
        <f t="shared" si="13"/>
        <v>0.9999620630133349</v>
      </c>
      <c r="AQ32" s="124">
        <f t="shared" si="16"/>
        <v>6</v>
      </c>
      <c r="AR32" s="124">
        <f t="shared" si="17"/>
        <v>158157</v>
      </c>
      <c r="AS32" s="433">
        <f t="shared" si="18"/>
        <v>1</v>
      </c>
      <c r="AT32" s="118" t="str">
        <f t="shared" si="19"/>
        <v>Significant</v>
      </c>
      <c r="AU32" s="125">
        <f t="shared" si="20"/>
        <v>140</v>
      </c>
      <c r="AW32" s="70" t="s">
        <v>576</v>
      </c>
      <c r="AX32" s="73" t="s">
        <v>574</v>
      </c>
      <c r="AY32" s="95" t="s">
        <v>144</v>
      </c>
      <c r="AZ32" s="94">
        <f>SUMIFS(Products!$H:$H,Products!$B:$B,NBN!AY32)</f>
        <v>158157</v>
      </c>
      <c r="BA32" s="106">
        <f>SUMIFS($AU:$AU,$AG:$AG,NBN!AY32)</f>
        <v>140</v>
      </c>
      <c r="BB32" s="95" t="s">
        <v>398</v>
      </c>
      <c r="BC32" s="106">
        <f t="shared" si="14"/>
        <v>0</v>
      </c>
      <c r="BD32" s="106">
        <f>_xlfn.XLOOKUP(AY32,Products!$B:$B,Products!$E:$E)</f>
        <v>35</v>
      </c>
      <c r="BE32" s="106">
        <f t="shared" si="21"/>
        <v>0</v>
      </c>
      <c r="BF32" s="416">
        <v>0</v>
      </c>
      <c r="BG32" s="107">
        <f t="shared" si="22"/>
        <v>0</v>
      </c>
      <c r="BH32" s="43"/>
      <c r="BI32" s="43"/>
      <c r="BJ32" s="43"/>
      <c r="BK32" s="43"/>
    </row>
    <row r="33" spans="5:63" ht="16.5" customHeight="1" x14ac:dyDescent="0.25">
      <c r="E33" s="60" t="s">
        <v>580</v>
      </c>
      <c r="F33" s="75">
        <v>2</v>
      </c>
      <c r="G33" s="46" t="s">
        <v>172</v>
      </c>
      <c r="H33" s="55" t="s">
        <v>351</v>
      </c>
      <c r="I33" s="442">
        <f>IFERROR(INDEX('3.4-3.8 Map'!$CQ$5:$CT$74,MATCH(H33,'3.4-3.8 Map'!AreaNames,0),MATCH($C$4,'3.4-3.8 Map'!$CQ$4:$CT$4,0)),0)</f>
        <v>140</v>
      </c>
      <c r="J33" s="441">
        <f t="shared" si="0"/>
        <v>1</v>
      </c>
      <c r="K33" s="57">
        <f>SUMIFS('Sub-Areas'!$D:$D,'Sub-Areas'!$B:$B,H33)</f>
        <v>158151</v>
      </c>
      <c r="L33" s="123">
        <f t="shared" si="1"/>
        <v>0.41152470043324962</v>
      </c>
      <c r="M33" s="124">
        <f t="shared" si="2"/>
        <v>0</v>
      </c>
      <c r="N33" s="124">
        <f t="shared" si="3"/>
        <v>158151</v>
      </c>
      <c r="O33" s="123">
        <f t="shared" si="4"/>
        <v>0.41152470043324962</v>
      </c>
      <c r="P33" s="118" t="str">
        <f t="shared" si="5"/>
        <v>Significant</v>
      </c>
      <c r="Q33" s="125">
        <f t="shared" si="6"/>
        <v>140</v>
      </c>
      <c r="AE33" s="127" t="s">
        <v>576</v>
      </c>
      <c r="AF33" s="118">
        <v>2</v>
      </c>
      <c r="AG33" s="46" t="s">
        <v>144</v>
      </c>
      <c r="AH33" s="131" t="s">
        <v>374</v>
      </c>
      <c r="AI33" s="135">
        <f>IFERROR(INDEX('3.4-3.8 Map'!$CQ$5:$CT$74,MATCH(AH33,'3.4-3.8 Map'!AreaNames,0),MATCH($C$4,'3.4-3.8 Map'!$CQ$4:$CT$4,0)),0)</f>
        <v>140</v>
      </c>
      <c r="AJ33" s="133" t="s">
        <v>166</v>
      </c>
      <c r="AK33" s="78" t="s">
        <v>398</v>
      </c>
      <c r="AL33" s="134">
        <f t="shared" si="10"/>
        <v>0</v>
      </c>
      <c r="AM33" s="446">
        <f t="shared" si="11"/>
        <v>140</v>
      </c>
      <c r="AN33" s="441">
        <f t="shared" si="12"/>
        <v>2</v>
      </c>
      <c r="AO33" s="454">
        <f>SUMIFS('Sub-Areas'!$D:$D,'Sub-Areas'!$B:$B,AH33)</f>
        <v>6</v>
      </c>
      <c r="AP33" s="123">
        <f t="shared" si="13"/>
        <v>3.7936986665149184E-5</v>
      </c>
      <c r="AQ33" s="124">
        <f t="shared" si="16"/>
        <v>158151</v>
      </c>
      <c r="AR33" s="124">
        <f t="shared" si="17"/>
        <v>158157</v>
      </c>
      <c r="AS33" s="433">
        <f t="shared" si="18"/>
        <v>1</v>
      </c>
      <c r="AT33" s="118" t="str">
        <f t="shared" si="19"/>
        <v>Significant</v>
      </c>
      <c r="AU33" s="125" t="str">
        <f t="shared" si="20"/>
        <v>-</v>
      </c>
      <c r="AW33" s="93" t="s">
        <v>573</v>
      </c>
      <c r="AX33" s="73" t="s">
        <v>574</v>
      </c>
      <c r="AY33" s="95" t="s">
        <v>112</v>
      </c>
      <c r="AZ33" s="94">
        <f>SUMIFS(Products!$H:$H,Products!$B:$B,NBN!AY33)</f>
        <v>90436</v>
      </c>
      <c r="BA33" s="106">
        <f>SUMIFS($AU:$AU,$AG:$AG,NBN!AY33)</f>
        <v>0</v>
      </c>
      <c r="BB33" s="95" t="s">
        <v>132</v>
      </c>
      <c r="BC33" s="137">
        <f t="shared" si="14"/>
        <v>140</v>
      </c>
      <c r="BD33" s="106">
        <f>_xlfn.XLOOKUP(AY33,Products!$B:$B,Products!$E:$E)</f>
        <v>40</v>
      </c>
      <c r="BE33" s="106">
        <f t="shared" si="21"/>
        <v>40</v>
      </c>
      <c r="BF33" s="416">
        <v>0</v>
      </c>
      <c r="BG33" s="107">
        <f t="shared" si="22"/>
        <v>140</v>
      </c>
      <c r="BH33" s="43"/>
      <c r="BI33" s="43"/>
      <c r="BJ33" s="43"/>
      <c r="BK33" s="43"/>
    </row>
    <row r="34" spans="5:63" ht="16.5" customHeight="1" x14ac:dyDescent="0.25">
      <c r="E34" s="60" t="s">
        <v>580</v>
      </c>
      <c r="F34" s="75">
        <v>2</v>
      </c>
      <c r="G34" s="46" t="s">
        <v>172</v>
      </c>
      <c r="H34" s="55" t="s">
        <v>268</v>
      </c>
      <c r="I34" s="440">
        <f>IFERROR(INDEX('3.4-3.8 Map'!$CQ$5:$CT$74,MATCH(H34,'3.4-3.8 Map'!AreaNames,0),MATCH($C$4,'3.4-3.8 Map'!$CQ$4:$CT$4,0)),0)</f>
        <v>139</v>
      </c>
      <c r="J34" s="441">
        <f t="shared" si="0"/>
        <v>2</v>
      </c>
      <c r="K34" s="57">
        <f>SUMIFS('Sub-Areas'!$D:$D,'Sub-Areas'!$B:$B,H34)</f>
        <v>35500</v>
      </c>
      <c r="L34" s="123">
        <f t="shared" si="1"/>
        <v>9.2374546258830875E-2</v>
      </c>
      <c r="M34" s="124">
        <f t="shared" si="2"/>
        <v>182422</v>
      </c>
      <c r="N34" s="124">
        <f t="shared" si="3"/>
        <v>217922</v>
      </c>
      <c r="O34" s="123">
        <f t="shared" si="4"/>
        <v>0.56705481323428009</v>
      </c>
      <c r="P34" s="118" t="str">
        <f t="shared" si="5"/>
        <v>Significant</v>
      </c>
      <c r="Q34" s="125" t="str">
        <f t="shared" si="6"/>
        <v>-</v>
      </c>
      <c r="AE34" s="163" t="s">
        <v>576</v>
      </c>
      <c r="AF34" s="160">
        <v>2</v>
      </c>
      <c r="AG34" s="47" t="s">
        <v>141</v>
      </c>
      <c r="AH34" s="154" t="s">
        <v>366</v>
      </c>
      <c r="AI34" s="158">
        <f>IFERROR(INDEX('3.4-3.8 Map'!$CQ$5:$CT$74,MATCH(AH34,'3.4-3.8 Map'!AreaNames,0),MATCH($C$4,'3.4-3.8 Map'!$CQ$4:$CT$4,0)),0)</f>
        <v>140</v>
      </c>
      <c r="AJ34" s="155" t="s">
        <v>166</v>
      </c>
      <c r="AK34" s="156" t="s">
        <v>185</v>
      </c>
      <c r="AL34" s="157">
        <f t="shared" si="10"/>
        <v>0</v>
      </c>
      <c r="AM34" s="448">
        <f t="shared" si="11"/>
        <v>140</v>
      </c>
      <c r="AN34" s="449">
        <f t="shared" si="12"/>
        <v>1</v>
      </c>
      <c r="AO34" s="453">
        <f>SUMIFS('Sub-Areas'!$D:$D,'Sub-Areas'!$B:$B,AH34)</f>
        <v>560312</v>
      </c>
      <c r="AP34" s="159">
        <f t="shared" si="13"/>
        <v>0.98823595810801756</v>
      </c>
      <c r="AQ34" s="161">
        <f t="shared" si="16"/>
        <v>1402</v>
      </c>
      <c r="AR34" s="161">
        <f t="shared" si="17"/>
        <v>561714</v>
      </c>
      <c r="AS34" s="435">
        <f t="shared" si="18"/>
        <v>0.99070869974708187</v>
      </c>
      <c r="AT34" s="160" t="str">
        <f t="shared" si="19"/>
        <v>Significant</v>
      </c>
      <c r="AU34" s="162">
        <f t="shared" si="20"/>
        <v>140</v>
      </c>
      <c r="AW34" s="70" t="s">
        <v>576</v>
      </c>
      <c r="AX34" s="73" t="s">
        <v>574</v>
      </c>
      <c r="AY34" s="95" t="s">
        <v>132</v>
      </c>
      <c r="AZ34" s="94">
        <f>SUMIFS(Products!$H:$H,Products!$B:$B,NBN!AY34)</f>
        <v>90436</v>
      </c>
      <c r="BA34" s="106">
        <f>SUMIFS($AU:$AU,$AG:$AG,NBN!AY34)</f>
        <v>0</v>
      </c>
      <c r="BB34" s="95" t="s">
        <v>112</v>
      </c>
      <c r="BC34" s="137">
        <f t="shared" si="14"/>
        <v>140</v>
      </c>
      <c r="BD34" s="106">
        <f>_xlfn.XLOOKUP(AY34,Products!$B:$B,Products!$E:$E)</f>
        <v>65</v>
      </c>
      <c r="BE34" s="106">
        <f t="shared" si="21"/>
        <v>65</v>
      </c>
      <c r="BF34" s="416">
        <v>0</v>
      </c>
      <c r="BG34" s="107">
        <f t="shared" si="22"/>
        <v>140</v>
      </c>
      <c r="BH34" s="43"/>
      <c r="BI34" s="43"/>
      <c r="BJ34" s="43"/>
      <c r="BK34" s="43"/>
    </row>
    <row r="35" spans="5:63" ht="16.5" customHeight="1" thickBot="1" x14ac:dyDescent="0.3">
      <c r="E35" s="60" t="s">
        <v>580</v>
      </c>
      <c r="F35" s="75">
        <v>2</v>
      </c>
      <c r="G35" s="46" t="s">
        <v>172</v>
      </c>
      <c r="H35" s="55" t="s">
        <v>271</v>
      </c>
      <c r="I35" s="440">
        <f>IFERROR(INDEX('3.4-3.8 Map'!$CQ$5:$CT$74,MATCH(H35,'3.4-3.8 Map'!AreaNames,0),MATCH($C$4,'3.4-3.8 Map'!$CQ$4:$CT$4,0)),0)</f>
        <v>139</v>
      </c>
      <c r="J35" s="441">
        <f t="shared" ref="J35:J66" si="23">IF(G35="","",COUNTIFS($G:$G,G35,$I:$I,"&gt;" &amp; I35)+COUNTIFS($G:$G,G35,$I:$I,I35,$K:$K,"&gt;" &amp; K35)+1)</f>
        <v>3</v>
      </c>
      <c r="K35" s="57">
        <f>SUMIFS('Sub-Areas'!$D:$D,'Sub-Areas'!$B:$B,H35)</f>
        <v>24271</v>
      </c>
      <c r="L35" s="123">
        <f t="shared" ref="L35:L66" si="24">IF(G35="","",$K35/SUMIFS($K:$K,G:G,G35))</f>
        <v>6.3155566542199559E-2</v>
      </c>
      <c r="M35" s="124">
        <f t="shared" ref="M35:M66" si="25">IF(G35="","",SUMIFS($K:$K,$G:$G,G35,$I:$I,"&gt;=" &amp; I35)-K35)</f>
        <v>193651</v>
      </c>
      <c r="N35" s="124">
        <f t="shared" ref="N35:N66" si="26">K35+M35</f>
        <v>217922</v>
      </c>
      <c r="O35" s="123">
        <f t="shared" ref="O35:O66" si="27">IF(G35="","",N35/SUMIFS($K:$K,$G:$G,G35))</f>
        <v>0.56705481323428009</v>
      </c>
      <c r="P35" s="118" t="str">
        <f t="shared" ref="P35:P66" si="28">IF(G35="","",IF(O35&lt;$C$5,"Insignificant","Significant"))</f>
        <v>Significant</v>
      </c>
      <c r="Q35" s="125" t="str">
        <f t="shared" ref="Q35:Q66" si="29">IF(P35="Insignificant","-",IF(COUNTIFS(G:G,G35,I:I,"&gt;" &amp; I35,P:P,"Significant")&gt;0,"-",IF(COUNTIFS(G:G,G35,K:K,"&gt;" &amp; K35,P:P,"Significant",I:I,I35)&gt;0,"-",I35)))</f>
        <v>-</v>
      </c>
      <c r="AE35" s="163" t="s">
        <v>576</v>
      </c>
      <c r="AF35" s="160">
        <v>2</v>
      </c>
      <c r="AG35" s="47" t="s">
        <v>141</v>
      </c>
      <c r="AH35" s="154" t="s">
        <v>383</v>
      </c>
      <c r="AI35" s="158">
        <f>IFERROR(INDEX('3.4-3.8 Map'!$CQ$5:$CT$74,MATCH(AH35,'3.4-3.8 Map'!AreaNames,0),MATCH($C$4,'3.4-3.8 Map'!$CQ$4:$CT$4,0)),0)</f>
        <v>140</v>
      </c>
      <c r="AJ35" s="155" t="s">
        <v>169</v>
      </c>
      <c r="AK35" s="156" t="s">
        <v>398</v>
      </c>
      <c r="AL35" s="157">
        <f t="shared" si="10"/>
        <v>0</v>
      </c>
      <c r="AM35" s="448">
        <f t="shared" si="11"/>
        <v>140</v>
      </c>
      <c r="AN35" s="449">
        <f t="shared" si="12"/>
        <v>2</v>
      </c>
      <c r="AO35" s="453">
        <f>SUMIFS('Sub-Areas'!$D:$D,'Sub-Areas'!$B:$B,AH35)</f>
        <v>1402</v>
      </c>
      <c r="AP35" s="159">
        <f t="shared" si="13"/>
        <v>2.4727416390643796E-3</v>
      </c>
      <c r="AQ35" s="161">
        <f t="shared" si="16"/>
        <v>560312</v>
      </c>
      <c r="AR35" s="161">
        <f t="shared" si="17"/>
        <v>561714</v>
      </c>
      <c r="AS35" s="435">
        <f t="shared" si="18"/>
        <v>0.99070869974708187</v>
      </c>
      <c r="AT35" s="160" t="str">
        <f t="shared" si="19"/>
        <v>Significant</v>
      </c>
      <c r="AU35" s="162" t="str">
        <f t="shared" si="20"/>
        <v>-</v>
      </c>
      <c r="AW35" s="71" t="s">
        <v>576</v>
      </c>
      <c r="AX35" s="109" t="s">
        <v>574</v>
      </c>
      <c r="AY35" s="87" t="s">
        <v>147</v>
      </c>
      <c r="AZ35" s="86">
        <f>SUMIFS(Products!$H:$H,Products!$B:$B,NBN!AY35)</f>
        <v>241475</v>
      </c>
      <c r="BA35" s="112">
        <f>SUMIFS($AU:$AU,$AG:$AG,NBN!AY35)</f>
        <v>75</v>
      </c>
      <c r="BB35" s="87" t="s">
        <v>398</v>
      </c>
      <c r="BC35" s="112">
        <f t="shared" si="14"/>
        <v>65</v>
      </c>
      <c r="BD35" s="112">
        <f>_xlfn.XLOOKUP(AY35,Products!$B:$B,Products!$E:$E)</f>
        <v>35</v>
      </c>
      <c r="BE35" s="112">
        <f t="shared" si="21"/>
        <v>35</v>
      </c>
      <c r="BF35" s="417">
        <v>0</v>
      </c>
      <c r="BG35" s="113">
        <f t="shared" si="22"/>
        <v>65</v>
      </c>
      <c r="BH35" s="43"/>
      <c r="BI35" s="43"/>
      <c r="BJ35" s="43"/>
      <c r="BK35" s="43"/>
    </row>
    <row r="36" spans="5:63" ht="16.5" customHeight="1" x14ac:dyDescent="0.25">
      <c r="E36" s="60" t="s">
        <v>580</v>
      </c>
      <c r="F36" s="75">
        <v>2</v>
      </c>
      <c r="G36" s="46" t="s">
        <v>172</v>
      </c>
      <c r="H36" s="55" t="s">
        <v>101</v>
      </c>
      <c r="I36" s="440">
        <f>IFERROR(INDEX('3.4-3.8 Map'!$CQ$5:$CT$74,MATCH(H36,'3.4-3.8 Map'!AreaNames,0),MATCH($C$4,'3.4-3.8 Map'!$CQ$4:$CT$4,0)),0)</f>
        <v>65</v>
      </c>
      <c r="J36" s="441">
        <f t="shared" si="23"/>
        <v>4</v>
      </c>
      <c r="K36" s="57">
        <f>SUMIFS('Sub-Areas'!$D:$D,'Sub-Areas'!$B:$B,H36)</f>
        <v>166383</v>
      </c>
      <c r="L36" s="123">
        <f t="shared" si="24"/>
        <v>0.43294518676571991</v>
      </c>
      <c r="M36" s="124">
        <f t="shared" si="25"/>
        <v>217922</v>
      </c>
      <c r="N36" s="124">
        <f t="shared" si="26"/>
        <v>384305</v>
      </c>
      <c r="O36" s="123">
        <f t="shared" si="27"/>
        <v>1</v>
      </c>
      <c r="P36" s="118" t="str">
        <f t="shared" si="28"/>
        <v>Significant</v>
      </c>
      <c r="Q36" s="125" t="str">
        <f t="shared" si="29"/>
        <v>-</v>
      </c>
      <c r="AE36" s="163" t="s">
        <v>576</v>
      </c>
      <c r="AF36" s="160">
        <v>2</v>
      </c>
      <c r="AG36" s="47" t="s">
        <v>141</v>
      </c>
      <c r="AH36" s="154" t="s">
        <v>363</v>
      </c>
      <c r="AI36" s="158">
        <f>IFERROR(INDEX('3.4-3.8 Map'!$CQ$5:$CT$74,MATCH(AH36,'3.4-3.8 Map'!AreaNames,0),MATCH($C$4,'3.4-3.8 Map'!$CQ$4:$CT$4,0)),0)</f>
        <v>75</v>
      </c>
      <c r="AJ36" s="155" t="s">
        <v>47</v>
      </c>
      <c r="AK36" s="156" t="s">
        <v>47</v>
      </c>
      <c r="AL36" s="157">
        <f t="shared" si="10"/>
        <v>0</v>
      </c>
      <c r="AM36" s="448">
        <f t="shared" si="11"/>
        <v>75</v>
      </c>
      <c r="AN36" s="449">
        <f t="shared" si="12"/>
        <v>3</v>
      </c>
      <c r="AO36" s="453">
        <f>SUMIFS('Sub-Areas'!$D:$D,'Sub-Areas'!$B:$B,AH36)</f>
        <v>5268</v>
      </c>
      <c r="AP36" s="159">
        <f t="shared" si="13"/>
        <v>9.2913002529180829E-3</v>
      </c>
      <c r="AQ36" s="161">
        <f t="shared" si="16"/>
        <v>561714</v>
      </c>
      <c r="AR36" s="161">
        <f t="shared" si="17"/>
        <v>566982</v>
      </c>
      <c r="AS36" s="435">
        <f t="shared" si="18"/>
        <v>1</v>
      </c>
      <c r="AT36" s="160" t="str">
        <f t="shared" si="19"/>
        <v>Significant</v>
      </c>
      <c r="AU36" s="162" t="str">
        <f t="shared" si="20"/>
        <v>-</v>
      </c>
      <c r="BH36" s="43"/>
      <c r="BI36" s="43"/>
      <c r="BJ36" s="43"/>
      <c r="BK36" s="43"/>
    </row>
    <row r="37" spans="5:63" ht="16.5" customHeight="1" x14ac:dyDescent="0.25">
      <c r="E37" s="60" t="s">
        <v>580</v>
      </c>
      <c r="F37" s="75">
        <v>2</v>
      </c>
      <c r="G37" s="46" t="s">
        <v>163</v>
      </c>
      <c r="H37" s="55" t="s">
        <v>328</v>
      </c>
      <c r="I37" s="440">
        <f>IFERROR(INDEX('3.4-3.8 Map'!$CQ$5:$CT$74,MATCH(H37,'3.4-3.8 Map'!AreaNames,0),MATCH($C$4,'3.4-3.8 Map'!$CQ$4:$CT$4,0)),0)</f>
        <v>171.5</v>
      </c>
      <c r="J37" s="441">
        <f t="shared" si="23"/>
        <v>1</v>
      </c>
      <c r="K37" s="57">
        <f>SUMIFS('Sub-Areas'!$D:$D,'Sub-Areas'!$B:$B,H37)</f>
        <v>298176</v>
      </c>
      <c r="L37" s="123">
        <f t="shared" si="24"/>
        <v>0.19171594437346853</v>
      </c>
      <c r="M37" s="124">
        <f t="shared" si="25"/>
        <v>146153</v>
      </c>
      <c r="N37" s="124">
        <f t="shared" si="26"/>
        <v>444329</v>
      </c>
      <c r="O37" s="123">
        <f t="shared" si="27"/>
        <v>0.28568682203637752</v>
      </c>
      <c r="P37" s="118" t="str">
        <f t="shared" si="28"/>
        <v>Insignificant</v>
      </c>
      <c r="Q37" s="125" t="str">
        <f t="shared" si="29"/>
        <v>-</v>
      </c>
      <c r="AE37" s="127" t="s">
        <v>576</v>
      </c>
      <c r="AF37" s="118">
        <v>2</v>
      </c>
      <c r="AG37" s="46" t="s">
        <v>147</v>
      </c>
      <c r="AH37" s="131" t="s">
        <v>379</v>
      </c>
      <c r="AI37" s="135">
        <f>IFERROR(INDEX('3.4-3.8 Map'!$CQ$5:$CT$74,MATCH(AH37,'3.4-3.8 Map'!AreaNames,0),MATCH($C$4,'3.4-3.8 Map'!$CQ$4:$CT$4,0)),0)</f>
        <v>75</v>
      </c>
      <c r="AJ37" s="133" t="s">
        <v>175</v>
      </c>
      <c r="AK37" s="78" t="s">
        <v>191</v>
      </c>
      <c r="AL37" s="134">
        <f t="shared" si="10"/>
        <v>0</v>
      </c>
      <c r="AM37" s="446">
        <f t="shared" si="11"/>
        <v>75</v>
      </c>
      <c r="AN37" s="441">
        <f t="shared" si="12"/>
        <v>1</v>
      </c>
      <c r="AO37" s="454">
        <f>SUMIFS('Sub-Areas'!$D:$D,'Sub-Areas'!$B:$B,AH37)</f>
        <v>229260</v>
      </c>
      <c r="AP37" s="123">
        <f t="shared" si="13"/>
        <v>0.9494150533181489</v>
      </c>
      <c r="AQ37" s="124">
        <f t="shared" si="16"/>
        <v>12215</v>
      </c>
      <c r="AR37" s="124">
        <f t="shared" si="17"/>
        <v>241475</v>
      </c>
      <c r="AS37" s="433">
        <f t="shared" si="18"/>
        <v>1</v>
      </c>
      <c r="AT37" s="118" t="str">
        <f t="shared" si="19"/>
        <v>Significant</v>
      </c>
      <c r="AU37" s="125">
        <f t="shared" si="20"/>
        <v>75</v>
      </c>
      <c r="AX37" s="76"/>
      <c r="AY37" s="76"/>
      <c r="AZ37" s="76"/>
      <c r="BA37" s="76"/>
      <c r="BB37" s="76"/>
      <c r="BC37" s="76"/>
      <c r="BH37" s="43"/>
      <c r="BI37" s="43"/>
      <c r="BJ37" s="43"/>
      <c r="BK37" s="43"/>
    </row>
    <row r="38" spans="5:63" ht="16.5" customHeight="1" x14ac:dyDescent="0.25">
      <c r="E38" s="60" t="s">
        <v>580</v>
      </c>
      <c r="F38" s="75">
        <v>2</v>
      </c>
      <c r="G38" s="46" t="s">
        <v>163</v>
      </c>
      <c r="H38" s="55" t="s">
        <v>332</v>
      </c>
      <c r="I38" s="440">
        <f>IFERROR(INDEX('3.4-3.8 Map'!$CQ$5:$CT$74,MATCH(H38,'3.4-3.8 Map'!AreaNames,0),MATCH($C$4,'3.4-3.8 Map'!$CQ$4:$CT$4,0)),0)</f>
        <v>171.5</v>
      </c>
      <c r="J38" s="441">
        <f t="shared" si="23"/>
        <v>2</v>
      </c>
      <c r="K38" s="57">
        <f>SUMIFS('Sub-Areas'!$D:$D,'Sub-Areas'!$B:$B,H38)</f>
        <v>146153</v>
      </c>
      <c r="L38" s="123">
        <f t="shared" si="24"/>
        <v>9.3970877662908986E-2</v>
      </c>
      <c r="M38" s="124">
        <f t="shared" si="25"/>
        <v>298176</v>
      </c>
      <c r="N38" s="124">
        <f t="shared" si="26"/>
        <v>444329</v>
      </c>
      <c r="O38" s="123">
        <f t="shared" si="27"/>
        <v>0.28568682203637752</v>
      </c>
      <c r="P38" s="118" t="str">
        <f t="shared" si="28"/>
        <v>Insignificant</v>
      </c>
      <c r="Q38" s="125" t="str">
        <f t="shared" si="29"/>
        <v>-</v>
      </c>
      <c r="AE38" s="127" t="s">
        <v>576</v>
      </c>
      <c r="AF38" s="118">
        <v>2</v>
      </c>
      <c r="AG38" s="46" t="s">
        <v>147</v>
      </c>
      <c r="AH38" s="131" t="s">
        <v>226</v>
      </c>
      <c r="AI38" s="135">
        <f>IFERROR(INDEX('3.4-3.8 Map'!$CQ$5:$CT$74,MATCH(AH38,'3.4-3.8 Map'!AreaNames,0),MATCH($C$4,'3.4-3.8 Map'!$CQ$4:$CT$4,0)),0)</f>
        <v>75</v>
      </c>
      <c r="AJ38" s="133" t="s">
        <v>175</v>
      </c>
      <c r="AK38" s="78" t="s">
        <v>191</v>
      </c>
      <c r="AL38" s="134">
        <f t="shared" si="10"/>
        <v>0</v>
      </c>
      <c r="AM38" s="446">
        <f t="shared" si="11"/>
        <v>75</v>
      </c>
      <c r="AN38" s="441">
        <f t="shared" si="12"/>
        <v>2</v>
      </c>
      <c r="AO38" s="454">
        <f>SUMIFS('Sub-Areas'!$D:$D,'Sub-Areas'!$B:$B,AH38)</f>
        <v>12215</v>
      </c>
      <c r="AP38" s="123">
        <f t="shared" si="13"/>
        <v>5.0584946681851123E-2</v>
      </c>
      <c r="AQ38" s="124">
        <f t="shared" si="16"/>
        <v>229260</v>
      </c>
      <c r="AR38" s="124">
        <f t="shared" si="17"/>
        <v>241475</v>
      </c>
      <c r="AS38" s="433">
        <f t="shared" si="18"/>
        <v>1</v>
      </c>
      <c r="AT38" s="118" t="str">
        <f t="shared" si="19"/>
        <v>Significant</v>
      </c>
      <c r="AU38" s="125" t="str">
        <f t="shared" si="20"/>
        <v>-</v>
      </c>
      <c r="AX38" s="76"/>
      <c r="AY38" s="76"/>
      <c r="AZ38" s="76"/>
      <c r="BA38" s="76"/>
      <c r="BB38" s="76"/>
      <c r="BC38" s="76"/>
      <c r="BH38" s="43"/>
      <c r="BI38" s="43"/>
      <c r="BJ38" s="43"/>
      <c r="BK38" s="43"/>
    </row>
    <row r="39" spans="5:63" ht="16.5" customHeight="1" x14ac:dyDescent="0.25">
      <c r="E39" s="60" t="s">
        <v>580</v>
      </c>
      <c r="F39" s="75">
        <v>2</v>
      </c>
      <c r="G39" s="46" t="s">
        <v>163</v>
      </c>
      <c r="H39" s="55" t="s">
        <v>330</v>
      </c>
      <c r="I39" s="442">
        <f>IFERROR(INDEX('3.4-3.8 Map'!$CQ$5:$CT$74,MATCH(H39,'3.4-3.8 Map'!AreaNames,0),MATCH($C$4,'3.4-3.8 Map'!$CQ$4:$CT$4,0)),0)</f>
        <v>171.5</v>
      </c>
      <c r="J39" s="441">
        <f t="shared" si="23"/>
        <v>3</v>
      </c>
      <c r="K39" s="57">
        <f>SUMIFS('Sub-Areas'!$D:$D,'Sub-Areas'!$B:$B,H39)</f>
        <v>0</v>
      </c>
      <c r="L39" s="123">
        <f t="shared" si="24"/>
        <v>0</v>
      </c>
      <c r="M39" s="124">
        <f t="shared" si="25"/>
        <v>444329</v>
      </c>
      <c r="N39" s="124">
        <f t="shared" si="26"/>
        <v>444329</v>
      </c>
      <c r="O39" s="123">
        <f t="shared" si="27"/>
        <v>0.28568682203637752</v>
      </c>
      <c r="P39" s="118" t="str">
        <f t="shared" si="28"/>
        <v>Insignificant</v>
      </c>
      <c r="Q39" s="125" t="str">
        <f t="shared" si="29"/>
        <v>-</v>
      </c>
      <c r="AE39" s="163" t="s">
        <v>576</v>
      </c>
      <c r="AF39" s="160">
        <v>2</v>
      </c>
      <c r="AG39" s="47" t="s">
        <v>87</v>
      </c>
      <c r="AH39" s="154" t="s">
        <v>74</v>
      </c>
      <c r="AI39" s="158">
        <f>IFERROR(INDEX('3.4-3.8 Map'!$CQ$5:$CT$74,MATCH(AH39,'3.4-3.8 Map'!AreaNames,0),MATCH($C$4,'3.4-3.8 Map'!$CQ$4:$CT$4,0)),0)</f>
        <v>67.5</v>
      </c>
      <c r="AJ39" s="155" t="s">
        <v>157</v>
      </c>
      <c r="AK39" s="156" t="s">
        <v>398</v>
      </c>
      <c r="AL39" s="157">
        <f t="shared" si="10"/>
        <v>0</v>
      </c>
      <c r="AM39" s="448">
        <f t="shared" si="11"/>
        <v>67.5</v>
      </c>
      <c r="AN39" s="449">
        <f t="shared" si="12"/>
        <v>1</v>
      </c>
      <c r="AO39" s="453">
        <f>SUMIFS('Sub-Areas'!$D:$D,'Sub-Areas'!$B:$B,AH39)</f>
        <v>120000</v>
      </c>
      <c r="AP39" s="159">
        <f t="shared" si="13"/>
        <v>1</v>
      </c>
      <c r="AQ39" s="161">
        <f t="shared" si="16"/>
        <v>0</v>
      </c>
      <c r="AR39" s="161">
        <f t="shared" si="17"/>
        <v>120000</v>
      </c>
      <c r="AS39" s="435">
        <f t="shared" si="18"/>
        <v>1</v>
      </c>
      <c r="AT39" s="160" t="str">
        <f t="shared" si="19"/>
        <v>Significant</v>
      </c>
      <c r="AU39" s="162">
        <f t="shared" si="20"/>
        <v>67.5</v>
      </c>
      <c r="AX39" s="76"/>
      <c r="AY39" s="76"/>
      <c r="AZ39" s="76"/>
      <c r="BA39" s="76"/>
      <c r="BB39" s="76"/>
      <c r="BC39" s="76"/>
      <c r="BH39" s="43"/>
      <c r="BI39" s="43"/>
      <c r="BJ39" s="43"/>
      <c r="BK39" s="43"/>
    </row>
    <row r="40" spans="5:63" ht="16.5" customHeight="1" x14ac:dyDescent="0.25">
      <c r="E40" s="60" t="s">
        <v>580</v>
      </c>
      <c r="F40" s="75">
        <v>2</v>
      </c>
      <c r="G40" s="46" t="s">
        <v>163</v>
      </c>
      <c r="H40" s="55" t="s">
        <v>347</v>
      </c>
      <c r="I40" s="442">
        <f>IFERROR(INDEX('3.4-3.8 Map'!$CQ$5:$CT$74,MATCH(H40,'3.4-3.8 Map'!AreaNames,0),MATCH($C$4,'3.4-3.8 Map'!$CQ$4:$CT$4,0)),0)</f>
        <v>140</v>
      </c>
      <c r="J40" s="441">
        <f t="shared" si="23"/>
        <v>4</v>
      </c>
      <c r="K40" s="57">
        <f>SUMIFS('Sub-Areas'!$D:$D,'Sub-Areas'!$B:$B,H40)</f>
        <v>598973</v>
      </c>
      <c r="L40" s="123">
        <f t="shared" si="24"/>
        <v>0.38511709309001924</v>
      </c>
      <c r="M40" s="124">
        <f t="shared" si="25"/>
        <v>452614</v>
      </c>
      <c r="N40" s="124">
        <f t="shared" si="26"/>
        <v>1051587</v>
      </c>
      <c r="O40" s="123">
        <f t="shared" si="27"/>
        <v>0.67613085827116426</v>
      </c>
      <c r="P40" s="118" t="str">
        <f t="shared" si="28"/>
        <v>Significant</v>
      </c>
      <c r="Q40" s="125">
        <f t="shared" si="29"/>
        <v>140</v>
      </c>
      <c r="AE40" s="127" t="s">
        <v>576</v>
      </c>
      <c r="AF40" s="118">
        <v>2</v>
      </c>
      <c r="AG40" s="46" t="s">
        <v>120</v>
      </c>
      <c r="AH40" s="131" t="s">
        <v>356</v>
      </c>
      <c r="AI40" s="135">
        <f>IFERROR(INDEX('3.4-3.8 Map'!$CQ$5:$CT$74,MATCH(AH40,'3.4-3.8 Map'!AreaNames,0),MATCH($C$4,'3.4-3.8 Map'!$CQ$4:$CT$4,0)),0)</f>
        <v>65</v>
      </c>
      <c r="AJ40" s="133" t="s">
        <v>157</v>
      </c>
      <c r="AK40" s="78" t="s">
        <v>398</v>
      </c>
      <c r="AL40" s="134">
        <f t="shared" si="10"/>
        <v>0</v>
      </c>
      <c r="AM40" s="446">
        <f t="shared" si="11"/>
        <v>65</v>
      </c>
      <c r="AN40" s="441">
        <f t="shared" si="12"/>
        <v>1</v>
      </c>
      <c r="AO40" s="454">
        <f>SUMIFS('Sub-Areas'!$D:$D,'Sub-Areas'!$B:$B,AH40)</f>
        <v>324919</v>
      </c>
      <c r="AP40" s="123">
        <f t="shared" si="13"/>
        <v>1</v>
      </c>
      <c r="AQ40" s="124">
        <f t="shared" si="16"/>
        <v>0</v>
      </c>
      <c r="AR40" s="124">
        <f t="shared" si="17"/>
        <v>324919</v>
      </c>
      <c r="AS40" s="433">
        <f t="shared" si="18"/>
        <v>1</v>
      </c>
      <c r="AT40" s="118" t="str">
        <f t="shared" si="19"/>
        <v>Significant</v>
      </c>
      <c r="AU40" s="125">
        <f t="shared" si="20"/>
        <v>65</v>
      </c>
      <c r="BH40" s="43"/>
      <c r="BI40" s="43"/>
      <c r="BJ40" s="43"/>
      <c r="BK40" s="43"/>
    </row>
    <row r="41" spans="5:63" ht="16.5" customHeight="1" x14ac:dyDescent="0.25">
      <c r="E41" s="60" t="s">
        <v>580</v>
      </c>
      <c r="F41" s="75">
        <v>2</v>
      </c>
      <c r="G41" s="46" t="s">
        <v>163</v>
      </c>
      <c r="H41" s="55" t="s">
        <v>293</v>
      </c>
      <c r="I41" s="440">
        <f>IFERROR(INDEX('3.4-3.8 Map'!$CQ$5:$CT$74,MATCH(H41,'3.4-3.8 Map'!AreaNames,0),MATCH($C$4,'3.4-3.8 Map'!$CQ$4:$CT$4,0)),0)</f>
        <v>140</v>
      </c>
      <c r="J41" s="441">
        <f t="shared" si="23"/>
        <v>5</v>
      </c>
      <c r="K41" s="57">
        <f>SUMIFS('Sub-Areas'!$D:$D,'Sub-Areas'!$B:$B,H41)</f>
        <v>7159</v>
      </c>
      <c r="L41" s="123">
        <f t="shared" si="24"/>
        <v>4.6029675284719809E-3</v>
      </c>
      <c r="M41" s="124">
        <f t="shared" si="25"/>
        <v>1044428</v>
      </c>
      <c r="N41" s="124">
        <f t="shared" si="26"/>
        <v>1051587</v>
      </c>
      <c r="O41" s="123">
        <f t="shared" si="27"/>
        <v>0.67613085827116426</v>
      </c>
      <c r="P41" s="118" t="str">
        <f t="shared" si="28"/>
        <v>Significant</v>
      </c>
      <c r="Q41" s="125" t="str">
        <f t="shared" si="29"/>
        <v>-</v>
      </c>
      <c r="AE41" s="163" t="s">
        <v>576</v>
      </c>
      <c r="AF41" s="160">
        <v>2</v>
      </c>
      <c r="AG41" s="47" t="s">
        <v>122</v>
      </c>
      <c r="AH41" s="154" t="s">
        <v>360</v>
      </c>
      <c r="AI41" s="158">
        <f>IFERROR(INDEX('3.4-3.8 Map'!$CQ$5:$CT$74,MATCH(AH41,'3.4-3.8 Map'!AreaNames,0),MATCH($C$4,'3.4-3.8 Map'!$CQ$4:$CT$4,0)),0)</f>
        <v>65</v>
      </c>
      <c r="AJ41" s="155" t="s">
        <v>160</v>
      </c>
      <c r="AK41" s="156" t="s">
        <v>398</v>
      </c>
      <c r="AL41" s="157">
        <f t="shared" si="10"/>
        <v>0</v>
      </c>
      <c r="AM41" s="448">
        <f t="shared" si="11"/>
        <v>65</v>
      </c>
      <c r="AN41" s="449">
        <f t="shared" si="12"/>
        <v>1</v>
      </c>
      <c r="AO41" s="453">
        <f>SUMIFS('Sub-Areas'!$D:$D,'Sub-Areas'!$B:$B,AH41)</f>
        <v>599423</v>
      </c>
      <c r="AP41" s="159">
        <f t="shared" si="13"/>
        <v>1</v>
      </c>
      <c r="AQ41" s="161">
        <f t="shared" si="16"/>
        <v>0</v>
      </c>
      <c r="AR41" s="161">
        <f t="shared" si="17"/>
        <v>599423</v>
      </c>
      <c r="AS41" s="435">
        <f t="shared" si="18"/>
        <v>1</v>
      </c>
      <c r="AT41" s="160" t="str">
        <f t="shared" si="19"/>
        <v>Significant</v>
      </c>
      <c r="AU41" s="162">
        <f t="shared" si="20"/>
        <v>65</v>
      </c>
      <c r="BH41" s="43"/>
      <c r="BI41" s="43"/>
      <c r="BJ41" s="43"/>
      <c r="BK41" s="43"/>
    </row>
    <row r="42" spans="5:63" ht="16.5" customHeight="1" x14ac:dyDescent="0.25">
      <c r="E42" s="60" t="s">
        <v>580</v>
      </c>
      <c r="F42" s="75">
        <v>2</v>
      </c>
      <c r="G42" s="46" t="s">
        <v>163</v>
      </c>
      <c r="H42" s="55" t="s">
        <v>299</v>
      </c>
      <c r="I42" s="442">
        <f>IFERROR(INDEX('3.4-3.8 Map'!$CQ$5:$CT$74,MATCH(H42,'3.4-3.8 Map'!AreaNames,0),MATCH($C$4,'3.4-3.8 Map'!$CQ$4:$CT$4,0)),0)</f>
        <v>140</v>
      </c>
      <c r="J42" s="441">
        <f t="shared" si="23"/>
        <v>6</v>
      </c>
      <c r="K42" s="57">
        <f>SUMIFS('Sub-Areas'!$D:$D,'Sub-Areas'!$B:$B,H42)</f>
        <v>887</v>
      </c>
      <c r="L42" s="123">
        <f t="shared" si="24"/>
        <v>5.7030761248144245E-4</v>
      </c>
      <c r="M42" s="124">
        <f t="shared" si="25"/>
        <v>1050700</v>
      </c>
      <c r="N42" s="124">
        <f t="shared" si="26"/>
        <v>1051587</v>
      </c>
      <c r="O42" s="123">
        <f t="shared" si="27"/>
        <v>0.67613085827116426</v>
      </c>
      <c r="P42" s="118" t="str">
        <f t="shared" si="28"/>
        <v>Significant</v>
      </c>
      <c r="Q42" s="125" t="str">
        <f t="shared" si="29"/>
        <v>-</v>
      </c>
      <c r="AE42" s="127" t="s">
        <v>576</v>
      </c>
      <c r="AF42" s="118">
        <v>2</v>
      </c>
      <c r="AG42" s="46" t="s">
        <v>117</v>
      </c>
      <c r="AH42" s="131" t="s">
        <v>358</v>
      </c>
      <c r="AI42" s="135">
        <f>IFERROR(INDEX('3.4-3.8 Map'!$CQ$5:$CT$74,MATCH(AH42,'3.4-3.8 Map'!AreaNames,0),MATCH($C$4,'3.4-3.8 Map'!$CQ$4:$CT$4,0)),0)</f>
        <v>65</v>
      </c>
      <c r="AJ42" s="133" t="s">
        <v>153</v>
      </c>
      <c r="AK42" s="78" t="s">
        <v>398</v>
      </c>
      <c r="AL42" s="134">
        <f t="shared" si="10"/>
        <v>0</v>
      </c>
      <c r="AM42" s="446">
        <f t="shared" si="11"/>
        <v>65</v>
      </c>
      <c r="AN42" s="441">
        <f t="shared" si="12"/>
        <v>1</v>
      </c>
      <c r="AO42" s="454">
        <f>SUMIFS('Sub-Areas'!$D:$D,'Sub-Areas'!$B:$B,AH42)</f>
        <v>82399</v>
      </c>
      <c r="AP42" s="123">
        <f t="shared" si="13"/>
        <v>1</v>
      </c>
      <c r="AQ42" s="124">
        <f t="shared" si="16"/>
        <v>0</v>
      </c>
      <c r="AR42" s="124">
        <f t="shared" si="17"/>
        <v>82399</v>
      </c>
      <c r="AS42" s="433">
        <f t="shared" si="18"/>
        <v>1</v>
      </c>
      <c r="AT42" s="118" t="str">
        <f t="shared" si="19"/>
        <v>Significant</v>
      </c>
      <c r="AU42" s="125">
        <f t="shared" si="20"/>
        <v>65</v>
      </c>
      <c r="BH42" s="43"/>
      <c r="BI42" s="43"/>
      <c r="BJ42" s="43"/>
      <c r="BK42" s="43"/>
    </row>
    <row r="43" spans="5:63" ht="16.5" customHeight="1" x14ac:dyDescent="0.25">
      <c r="E43" s="60" t="s">
        <v>580</v>
      </c>
      <c r="F43" s="75">
        <v>2</v>
      </c>
      <c r="G43" s="46" t="s">
        <v>163</v>
      </c>
      <c r="H43" s="55" t="s">
        <v>295</v>
      </c>
      <c r="I43" s="440">
        <f>IFERROR(INDEX('3.4-3.8 Map'!$CQ$5:$CT$74,MATCH(H43,'3.4-3.8 Map'!AreaNames,0),MATCH($C$4,'3.4-3.8 Map'!$CQ$4:$CT$4,0)),0)</f>
        <v>140</v>
      </c>
      <c r="J43" s="441">
        <f t="shared" si="23"/>
        <v>7</v>
      </c>
      <c r="K43" s="57">
        <f>SUMIFS('Sub-Areas'!$D:$D,'Sub-Areas'!$B:$B,H43)</f>
        <v>210</v>
      </c>
      <c r="L43" s="123">
        <f t="shared" si="24"/>
        <v>1.3502209540146892E-4</v>
      </c>
      <c r="M43" s="124">
        <f t="shared" si="25"/>
        <v>1051377</v>
      </c>
      <c r="N43" s="124">
        <f t="shared" si="26"/>
        <v>1051587</v>
      </c>
      <c r="O43" s="123">
        <f t="shared" si="27"/>
        <v>0.67613085827116426</v>
      </c>
      <c r="P43" s="118" t="str">
        <f t="shared" si="28"/>
        <v>Significant</v>
      </c>
      <c r="Q43" s="125" t="str">
        <f t="shared" si="29"/>
        <v>-</v>
      </c>
      <c r="AE43" s="163" t="s">
        <v>576</v>
      </c>
      <c r="AF43" s="160">
        <v>2</v>
      </c>
      <c r="AG43" s="47" t="s">
        <v>130</v>
      </c>
      <c r="AH43" s="154" t="s">
        <v>101</v>
      </c>
      <c r="AI43" s="158">
        <f>IFERROR(INDEX('3.4-3.8 Map'!$CQ$5:$CT$74,MATCH(AH43,'3.4-3.8 Map'!AreaNames,0),MATCH($C$4,'3.4-3.8 Map'!$CQ$4:$CT$4,0)),0)</f>
        <v>65</v>
      </c>
      <c r="AJ43" s="155" t="s">
        <v>172</v>
      </c>
      <c r="AK43" s="156" t="s">
        <v>398</v>
      </c>
      <c r="AL43" s="157">
        <f t="shared" si="10"/>
        <v>0</v>
      </c>
      <c r="AM43" s="448">
        <f t="shared" si="11"/>
        <v>65</v>
      </c>
      <c r="AN43" s="449">
        <f t="shared" si="12"/>
        <v>1</v>
      </c>
      <c r="AO43" s="453">
        <f>SUMIFS('Sub-Areas'!$D:$D,'Sub-Areas'!$B:$B,AH43)</f>
        <v>166383</v>
      </c>
      <c r="AP43" s="159">
        <f t="shared" si="13"/>
        <v>1</v>
      </c>
      <c r="AQ43" s="161">
        <f t="shared" si="16"/>
        <v>0</v>
      </c>
      <c r="AR43" s="161">
        <f t="shared" si="17"/>
        <v>166383</v>
      </c>
      <c r="AS43" s="435">
        <f t="shared" si="18"/>
        <v>1</v>
      </c>
      <c r="AT43" s="160" t="str">
        <f t="shared" si="19"/>
        <v>Significant</v>
      </c>
      <c r="AU43" s="162">
        <f t="shared" si="20"/>
        <v>65</v>
      </c>
      <c r="BH43" s="43"/>
      <c r="BI43" s="43"/>
      <c r="BJ43" s="43"/>
      <c r="BK43" s="43"/>
    </row>
    <row r="44" spans="5:63" ht="16.5" customHeight="1" x14ac:dyDescent="0.25">
      <c r="E44" s="60" t="s">
        <v>580</v>
      </c>
      <c r="F44" s="75">
        <v>2</v>
      </c>
      <c r="G44" s="46" t="s">
        <v>163</v>
      </c>
      <c r="H44" s="55" t="s">
        <v>297</v>
      </c>
      <c r="I44" s="442">
        <f>IFERROR(INDEX('3.4-3.8 Map'!$CQ$5:$CT$74,MATCH(H44,'3.4-3.8 Map'!AreaNames,0),MATCH($C$4,'3.4-3.8 Map'!$CQ$4:$CT$4,0)),0)</f>
        <v>140</v>
      </c>
      <c r="J44" s="441">
        <f t="shared" si="23"/>
        <v>8</v>
      </c>
      <c r="K44" s="57">
        <f>SUMIFS('Sub-Areas'!$D:$D,'Sub-Areas'!$B:$B,H44)</f>
        <v>29</v>
      </c>
      <c r="L44" s="123">
        <f t="shared" si="24"/>
        <v>1.8645908412583801E-5</v>
      </c>
      <c r="M44" s="124">
        <f t="shared" si="25"/>
        <v>1051558</v>
      </c>
      <c r="N44" s="124">
        <f t="shared" si="26"/>
        <v>1051587</v>
      </c>
      <c r="O44" s="123">
        <f t="shared" si="27"/>
        <v>0.67613085827116426</v>
      </c>
      <c r="P44" s="118" t="str">
        <f t="shared" si="28"/>
        <v>Significant</v>
      </c>
      <c r="Q44" s="125" t="str">
        <f t="shared" si="29"/>
        <v>-</v>
      </c>
      <c r="AE44" s="127" t="s">
        <v>576</v>
      </c>
      <c r="AF44" s="118">
        <v>2</v>
      </c>
      <c r="AG44" s="46" t="s">
        <v>124</v>
      </c>
      <c r="AH44" s="131" t="s">
        <v>349</v>
      </c>
      <c r="AI44" s="135">
        <f>IFERROR(INDEX('3.4-3.8 Map'!$CQ$5:$CT$74,MATCH(AH44,'3.4-3.8 Map'!AreaNames,0),MATCH($C$4,'3.4-3.8 Map'!$CQ$4:$CT$4,0)),0)</f>
        <v>65</v>
      </c>
      <c r="AJ44" s="133" t="s">
        <v>163</v>
      </c>
      <c r="AK44" s="78" t="s">
        <v>398</v>
      </c>
      <c r="AL44" s="134">
        <f t="shared" si="10"/>
        <v>0</v>
      </c>
      <c r="AM44" s="446">
        <f t="shared" si="11"/>
        <v>65</v>
      </c>
      <c r="AN44" s="441">
        <f t="shared" si="12"/>
        <v>1</v>
      </c>
      <c r="AO44" s="454">
        <f>SUMIFS('Sub-Areas'!$D:$D,'Sub-Areas'!$B:$B,AH44)</f>
        <v>356235</v>
      </c>
      <c r="AP44" s="123">
        <f t="shared" si="13"/>
        <v>0.96008311637910126</v>
      </c>
      <c r="AQ44" s="124">
        <f t="shared" si="16"/>
        <v>14811</v>
      </c>
      <c r="AR44" s="124">
        <f t="shared" si="17"/>
        <v>371046</v>
      </c>
      <c r="AS44" s="433">
        <f t="shared" si="18"/>
        <v>1</v>
      </c>
      <c r="AT44" s="118" t="str">
        <f t="shared" si="19"/>
        <v>Significant</v>
      </c>
      <c r="AU44" s="125">
        <f t="shared" si="20"/>
        <v>65</v>
      </c>
      <c r="BH44" s="43"/>
      <c r="BI44" s="43"/>
      <c r="BJ44" s="43"/>
      <c r="BK44" s="43"/>
    </row>
    <row r="45" spans="5:63" ht="16.5" customHeight="1" x14ac:dyDescent="0.25">
      <c r="E45" s="60" t="s">
        <v>580</v>
      </c>
      <c r="F45" s="75">
        <v>2</v>
      </c>
      <c r="G45" s="46" t="s">
        <v>163</v>
      </c>
      <c r="H45" s="55" t="s">
        <v>322</v>
      </c>
      <c r="I45" s="440">
        <f>IFERROR(INDEX('3.4-3.8 Map'!$CQ$5:$CT$74,MATCH(H45,'3.4-3.8 Map'!AreaNames,0),MATCH($C$4,'3.4-3.8 Map'!$CQ$4:$CT$4,0)),0)</f>
        <v>96.5</v>
      </c>
      <c r="J45" s="441">
        <f t="shared" si="23"/>
        <v>9</v>
      </c>
      <c r="K45" s="57">
        <f>SUMIFS('Sub-Areas'!$D:$D,'Sub-Areas'!$B:$B,H45)</f>
        <v>122770</v>
      </c>
      <c r="L45" s="123">
        <f t="shared" si="24"/>
        <v>7.8936488821134951E-2</v>
      </c>
      <c r="M45" s="124">
        <f t="shared" si="25"/>
        <v>1051587</v>
      </c>
      <c r="N45" s="124">
        <f t="shared" si="26"/>
        <v>1174357</v>
      </c>
      <c r="O45" s="123">
        <f t="shared" si="27"/>
        <v>0.75506734709229917</v>
      </c>
      <c r="P45" s="118" t="str">
        <f t="shared" si="28"/>
        <v>Significant</v>
      </c>
      <c r="Q45" s="125" t="str">
        <f t="shared" si="29"/>
        <v>-</v>
      </c>
      <c r="AE45" s="127" t="s">
        <v>576</v>
      </c>
      <c r="AF45" s="118">
        <v>2</v>
      </c>
      <c r="AG45" s="46" t="s">
        <v>124</v>
      </c>
      <c r="AH45" s="131" t="s">
        <v>344</v>
      </c>
      <c r="AI45" s="135">
        <f>IFERROR(INDEX('3.4-3.8 Map'!$CQ$5:$CT$74,MATCH(AH45,'3.4-3.8 Map'!AreaNames,0),MATCH($C$4,'3.4-3.8 Map'!$CQ$4:$CT$4,0)),0)</f>
        <v>65</v>
      </c>
      <c r="AJ45" s="133" t="s">
        <v>163</v>
      </c>
      <c r="AK45" s="78" t="s">
        <v>182</v>
      </c>
      <c r="AL45" s="134">
        <f t="shared" si="10"/>
        <v>0</v>
      </c>
      <c r="AM45" s="446">
        <f t="shared" si="11"/>
        <v>65</v>
      </c>
      <c r="AN45" s="441">
        <f t="shared" si="12"/>
        <v>2</v>
      </c>
      <c r="AO45" s="454">
        <f>SUMIFS('Sub-Areas'!$D:$D,'Sub-Areas'!$B:$B,AH45)</f>
        <v>11877</v>
      </c>
      <c r="AP45" s="123">
        <f t="shared" si="13"/>
        <v>3.2009508255041154E-2</v>
      </c>
      <c r="AQ45" s="124">
        <f t="shared" si="16"/>
        <v>359169</v>
      </c>
      <c r="AR45" s="124">
        <f t="shared" si="17"/>
        <v>371046</v>
      </c>
      <c r="AS45" s="433">
        <f t="shared" si="18"/>
        <v>1</v>
      </c>
      <c r="AT45" s="118" t="str">
        <f t="shared" si="19"/>
        <v>Significant</v>
      </c>
      <c r="AU45" s="125" t="str">
        <f t="shared" si="20"/>
        <v>-</v>
      </c>
      <c r="BH45" s="43"/>
      <c r="BI45" s="43"/>
      <c r="BJ45" s="43"/>
      <c r="BK45" s="43"/>
    </row>
    <row r="46" spans="5:63" ht="16.5" customHeight="1" x14ac:dyDescent="0.25">
      <c r="E46" s="60" t="s">
        <v>580</v>
      </c>
      <c r="F46" s="75">
        <v>2</v>
      </c>
      <c r="G46" s="46" t="s">
        <v>163</v>
      </c>
      <c r="H46" s="55" t="s">
        <v>349</v>
      </c>
      <c r="I46" s="442">
        <f>IFERROR(INDEX('3.4-3.8 Map'!$CQ$5:$CT$74,MATCH(H46,'3.4-3.8 Map'!AreaNames,0),MATCH($C$4,'3.4-3.8 Map'!$CQ$4:$CT$4,0)),0)</f>
        <v>65</v>
      </c>
      <c r="J46" s="441">
        <f t="shared" si="23"/>
        <v>10</v>
      </c>
      <c r="K46" s="57">
        <f>SUMIFS('Sub-Areas'!$D:$D,'Sub-Areas'!$B:$B,H46)</f>
        <v>356235</v>
      </c>
      <c r="L46" s="123">
        <f t="shared" si="24"/>
        <v>0.22904569597782037</v>
      </c>
      <c r="M46" s="124">
        <f t="shared" si="25"/>
        <v>1199066</v>
      </c>
      <c r="N46" s="124">
        <f t="shared" si="26"/>
        <v>1555301</v>
      </c>
      <c r="O46" s="123">
        <f t="shared" si="27"/>
        <v>1</v>
      </c>
      <c r="P46" s="118" t="str">
        <f t="shared" si="28"/>
        <v>Significant</v>
      </c>
      <c r="Q46" s="125" t="str">
        <f t="shared" si="29"/>
        <v>-</v>
      </c>
      <c r="AE46" s="127" t="s">
        <v>576</v>
      </c>
      <c r="AF46" s="118">
        <v>2</v>
      </c>
      <c r="AG46" s="46" t="s">
        <v>124</v>
      </c>
      <c r="AH46" s="131" t="s">
        <v>404</v>
      </c>
      <c r="AI46" s="135">
        <f>IFERROR(INDEX('3.4-3.8 Map'!$CQ$5:$CT$74,MATCH(AH46,'3.4-3.8 Map'!AreaNames,0),MATCH($C$4,'3.4-3.8 Map'!$CQ$4:$CT$4,0)),0)</f>
        <v>65</v>
      </c>
      <c r="AJ46" s="133" t="s">
        <v>398</v>
      </c>
      <c r="AK46" s="78" t="s">
        <v>398</v>
      </c>
      <c r="AL46" s="134">
        <f t="shared" si="10"/>
        <v>0</v>
      </c>
      <c r="AM46" s="446">
        <f t="shared" si="11"/>
        <v>65</v>
      </c>
      <c r="AN46" s="441">
        <f t="shared" si="12"/>
        <v>3</v>
      </c>
      <c r="AO46" s="454">
        <f>SUMIFS('Sub-Areas'!$D:$D,'Sub-Areas'!$B:$B,AH46)</f>
        <v>2934</v>
      </c>
      <c r="AP46" s="123">
        <f t="shared" si="13"/>
        <v>7.9073753658576024E-3</v>
      </c>
      <c r="AQ46" s="124">
        <f t="shared" si="16"/>
        <v>368112</v>
      </c>
      <c r="AR46" s="124">
        <f t="shared" si="17"/>
        <v>371046</v>
      </c>
      <c r="AS46" s="433">
        <f t="shared" si="18"/>
        <v>1</v>
      </c>
      <c r="AT46" s="118" t="str">
        <f t="shared" si="19"/>
        <v>Significant</v>
      </c>
      <c r="AU46" s="125" t="str">
        <f t="shared" si="20"/>
        <v>-</v>
      </c>
      <c r="BH46" s="43"/>
      <c r="BI46" s="43"/>
      <c r="BJ46" s="43"/>
      <c r="BK46" s="43"/>
    </row>
    <row r="47" spans="5:63" ht="16.5" customHeight="1" x14ac:dyDescent="0.25">
      <c r="E47" s="60" t="s">
        <v>580</v>
      </c>
      <c r="F47" s="75">
        <v>2</v>
      </c>
      <c r="G47" s="46" t="s">
        <v>163</v>
      </c>
      <c r="H47" s="55" t="s">
        <v>288</v>
      </c>
      <c r="I47" s="440">
        <f>IFERROR(INDEX('3.4-3.8 Map'!$CQ$5:$CT$74,MATCH(H47,'3.4-3.8 Map'!AreaNames,0),MATCH($C$4,'3.4-3.8 Map'!$CQ$4:$CT$4,0)),0)</f>
        <v>65</v>
      </c>
      <c r="J47" s="441">
        <f t="shared" si="23"/>
        <v>11</v>
      </c>
      <c r="K47" s="57">
        <f>SUMIFS('Sub-Areas'!$D:$D,'Sub-Areas'!$B:$B,H47)</f>
        <v>12272</v>
      </c>
      <c r="L47" s="123">
        <f t="shared" si="24"/>
        <v>7.8904340703182217E-3</v>
      </c>
      <c r="M47" s="124">
        <f t="shared" si="25"/>
        <v>1543029</v>
      </c>
      <c r="N47" s="124">
        <f t="shared" si="26"/>
        <v>1555301</v>
      </c>
      <c r="O47" s="123">
        <f t="shared" si="27"/>
        <v>1</v>
      </c>
      <c r="P47" s="118" t="str">
        <f t="shared" si="28"/>
        <v>Significant</v>
      </c>
      <c r="Q47" s="125" t="str">
        <f t="shared" si="29"/>
        <v>-</v>
      </c>
      <c r="AE47" s="163" t="s">
        <v>576</v>
      </c>
      <c r="AF47" s="160">
        <v>2</v>
      </c>
      <c r="AG47" s="47" t="s">
        <v>128</v>
      </c>
      <c r="AH47" s="154" t="s">
        <v>245</v>
      </c>
      <c r="AI47" s="158">
        <f>IFERROR(INDEX('3.4-3.8 Map'!$CQ$5:$CT$74,MATCH(AH47,'3.4-3.8 Map'!AreaNames,0),MATCH($C$4,'3.4-3.8 Map'!$CQ$4:$CT$4,0)),0)</f>
        <v>65</v>
      </c>
      <c r="AJ47" s="155" t="s">
        <v>169</v>
      </c>
      <c r="AK47" s="156" t="s">
        <v>398</v>
      </c>
      <c r="AL47" s="157">
        <f t="shared" si="10"/>
        <v>0</v>
      </c>
      <c r="AM47" s="448">
        <f t="shared" si="11"/>
        <v>65</v>
      </c>
      <c r="AN47" s="449">
        <f t="shared" si="12"/>
        <v>1</v>
      </c>
      <c r="AO47" s="453">
        <f>SUMIFS('Sub-Areas'!$D:$D,'Sub-Areas'!$B:$B,AH47)</f>
        <v>132499</v>
      </c>
      <c r="AP47" s="159">
        <f t="shared" si="13"/>
        <v>1</v>
      </c>
      <c r="AQ47" s="161">
        <f t="shared" si="16"/>
        <v>0</v>
      </c>
      <c r="AR47" s="161">
        <f t="shared" si="17"/>
        <v>132499</v>
      </c>
      <c r="AS47" s="435">
        <f t="shared" si="18"/>
        <v>1</v>
      </c>
      <c r="AT47" s="160" t="str">
        <f t="shared" si="19"/>
        <v>Significant</v>
      </c>
      <c r="AU47" s="162">
        <f t="shared" si="20"/>
        <v>65</v>
      </c>
      <c r="BH47" s="43"/>
      <c r="BI47" s="43"/>
      <c r="BJ47" s="43"/>
      <c r="BK47" s="43"/>
    </row>
    <row r="48" spans="5:63" ht="16.5" customHeight="1" x14ac:dyDescent="0.25">
      <c r="E48" s="60" t="s">
        <v>580</v>
      </c>
      <c r="F48" s="75">
        <v>2</v>
      </c>
      <c r="G48" s="46" t="s">
        <v>163</v>
      </c>
      <c r="H48" s="55" t="s">
        <v>344</v>
      </c>
      <c r="I48" s="442">
        <f>IFERROR(INDEX('3.4-3.8 Map'!$CQ$5:$CT$74,MATCH(H48,'3.4-3.8 Map'!AreaNames,0),MATCH($C$4,'3.4-3.8 Map'!$CQ$4:$CT$4,0)),0)</f>
        <v>65</v>
      </c>
      <c r="J48" s="441">
        <f t="shared" si="23"/>
        <v>12</v>
      </c>
      <c r="K48" s="57">
        <f>SUMIFS('Sub-Areas'!$D:$D,'Sub-Areas'!$B:$B,H48)</f>
        <v>11877</v>
      </c>
      <c r="L48" s="123">
        <f t="shared" si="24"/>
        <v>7.6364639384916486E-3</v>
      </c>
      <c r="M48" s="124">
        <f t="shared" si="25"/>
        <v>1543424</v>
      </c>
      <c r="N48" s="124">
        <f t="shared" si="26"/>
        <v>1555301</v>
      </c>
      <c r="O48" s="123">
        <f t="shared" si="27"/>
        <v>1</v>
      </c>
      <c r="P48" s="118" t="str">
        <f t="shared" si="28"/>
        <v>Significant</v>
      </c>
      <c r="Q48" s="125" t="str">
        <f t="shared" si="29"/>
        <v>-</v>
      </c>
      <c r="AE48" s="127" t="s">
        <v>576</v>
      </c>
      <c r="AF48" s="118">
        <v>2</v>
      </c>
      <c r="AG48" s="46" t="s">
        <v>126</v>
      </c>
      <c r="AH48" s="131" t="s">
        <v>249</v>
      </c>
      <c r="AI48" s="135">
        <f>IFERROR(INDEX('3.4-3.8 Map'!$CQ$5:$CT$74,MATCH(AH48,'3.4-3.8 Map'!AreaNames,0),MATCH($C$4,'3.4-3.8 Map'!$CQ$4:$CT$4,0)),0)</f>
        <v>65</v>
      </c>
      <c r="AJ48" s="133" t="s">
        <v>166</v>
      </c>
      <c r="AK48" s="78" t="s">
        <v>398</v>
      </c>
      <c r="AL48" s="134">
        <f t="shared" si="10"/>
        <v>0</v>
      </c>
      <c r="AM48" s="446">
        <f t="shared" si="11"/>
        <v>65</v>
      </c>
      <c r="AN48" s="441">
        <f t="shared" si="12"/>
        <v>1</v>
      </c>
      <c r="AO48" s="454">
        <f>SUMIFS('Sub-Areas'!$D:$D,'Sub-Areas'!$B:$B,AH48)</f>
        <v>369175</v>
      </c>
      <c r="AP48" s="123">
        <f t="shared" si="13"/>
        <v>1</v>
      </c>
      <c r="AQ48" s="124">
        <f t="shared" si="16"/>
        <v>0</v>
      </c>
      <c r="AR48" s="124">
        <f t="shared" si="17"/>
        <v>369175</v>
      </c>
      <c r="AS48" s="433">
        <f t="shared" si="18"/>
        <v>1</v>
      </c>
      <c r="AT48" s="118" t="str">
        <f t="shared" si="19"/>
        <v>Significant</v>
      </c>
      <c r="AU48" s="125">
        <f t="shared" si="20"/>
        <v>65</v>
      </c>
      <c r="BH48" s="43"/>
      <c r="BI48" s="43"/>
      <c r="BJ48" s="43"/>
      <c r="BK48" s="43"/>
    </row>
    <row r="49" spans="5:63" ht="16.5" customHeight="1" x14ac:dyDescent="0.25">
      <c r="E49" s="60" t="s">
        <v>580</v>
      </c>
      <c r="F49" s="75">
        <v>2</v>
      </c>
      <c r="G49" s="46" t="s">
        <v>163</v>
      </c>
      <c r="H49" s="55" t="s">
        <v>291</v>
      </c>
      <c r="I49" s="440">
        <f>IFERROR(INDEX('3.4-3.8 Map'!$CQ$5:$CT$74,MATCH(H49,'3.4-3.8 Map'!AreaNames,0),MATCH($C$4,'3.4-3.8 Map'!$CQ$4:$CT$4,0)),0)</f>
        <v>65</v>
      </c>
      <c r="J49" s="441">
        <f t="shared" si="23"/>
        <v>13</v>
      </c>
      <c r="K49" s="57">
        <f>SUMIFS('Sub-Areas'!$D:$D,'Sub-Areas'!$B:$B,H49)</f>
        <v>560</v>
      </c>
      <c r="L49" s="123">
        <f t="shared" si="24"/>
        <v>3.6005892107058375E-4</v>
      </c>
      <c r="M49" s="124">
        <f t="shared" si="25"/>
        <v>1554741</v>
      </c>
      <c r="N49" s="124">
        <f t="shared" si="26"/>
        <v>1555301</v>
      </c>
      <c r="O49" s="123">
        <f t="shared" si="27"/>
        <v>1</v>
      </c>
      <c r="P49" s="118" t="str">
        <f t="shared" si="28"/>
        <v>Significant</v>
      </c>
      <c r="Q49" s="125" t="str">
        <f t="shared" si="29"/>
        <v>-</v>
      </c>
      <c r="AE49" s="127" t="s">
        <v>576</v>
      </c>
      <c r="AF49" s="118">
        <v>2</v>
      </c>
      <c r="AG49" s="46" t="s">
        <v>132</v>
      </c>
      <c r="AH49" s="131" t="s">
        <v>253</v>
      </c>
      <c r="AI49" s="135">
        <f>IFERROR(INDEX('3.4-3.8 Map'!$CQ$5:$CT$74,MATCH(AH49,'3.4-3.8 Map'!AreaNames,0),MATCH($C$4,'3.4-3.8 Map'!$CQ$4:$CT$4,0)),0)</f>
        <v>0</v>
      </c>
      <c r="AJ49" s="133" t="s">
        <v>175</v>
      </c>
      <c r="AK49" s="78" t="s">
        <v>398</v>
      </c>
      <c r="AL49" s="134">
        <f t="shared" si="10"/>
        <v>0</v>
      </c>
      <c r="AM49" s="446">
        <f t="shared" si="11"/>
        <v>0</v>
      </c>
      <c r="AN49" s="441">
        <f t="shared" si="12"/>
        <v>1</v>
      </c>
      <c r="AO49" s="454">
        <f>SUMIFS('Sub-Areas'!$D:$D,'Sub-Areas'!$B:$B,AH49)</f>
        <v>90436</v>
      </c>
      <c r="AP49" s="123">
        <f t="shared" si="13"/>
        <v>1</v>
      </c>
      <c r="AQ49" s="124">
        <f t="shared" si="16"/>
        <v>0</v>
      </c>
      <c r="AR49" s="124">
        <f t="shared" si="17"/>
        <v>90436</v>
      </c>
      <c r="AS49" s="433">
        <f t="shared" si="18"/>
        <v>1</v>
      </c>
      <c r="AT49" s="118" t="str">
        <f t="shared" si="19"/>
        <v>Significant</v>
      </c>
      <c r="AU49" s="125">
        <f t="shared" si="20"/>
        <v>0</v>
      </c>
      <c r="BH49" s="43"/>
      <c r="BI49" s="43"/>
      <c r="BJ49" s="43"/>
      <c r="BK49" s="43"/>
    </row>
    <row r="50" spans="5:63" ht="16.5" customHeight="1" thickBot="1" x14ac:dyDescent="0.3">
      <c r="E50" s="60" t="s">
        <v>580</v>
      </c>
      <c r="F50" s="75">
        <v>2</v>
      </c>
      <c r="G50" s="46" t="s">
        <v>169</v>
      </c>
      <c r="H50" s="55" t="s">
        <v>383</v>
      </c>
      <c r="I50" s="440">
        <f>IFERROR(INDEX('3.4-3.8 Map'!$CQ$5:$CT$74,MATCH(H50,'3.4-3.8 Map'!AreaNames,0),MATCH($C$4,'3.4-3.8 Map'!$CQ$4:$CT$4,0)),0)</f>
        <v>140</v>
      </c>
      <c r="J50" s="441">
        <f t="shared" si="23"/>
        <v>1</v>
      </c>
      <c r="K50" s="57">
        <f>SUMIFS('Sub-Areas'!$D:$D,'Sub-Areas'!$B:$B,H50)</f>
        <v>1402</v>
      </c>
      <c r="L50" s="123">
        <f t="shared" si="24"/>
        <v>2.5204630317107327E-3</v>
      </c>
      <c r="M50" s="124">
        <f t="shared" si="25"/>
        <v>0</v>
      </c>
      <c r="N50" s="124">
        <f t="shared" si="26"/>
        <v>1402</v>
      </c>
      <c r="O50" s="123">
        <f t="shared" si="27"/>
        <v>2.5204630317107327E-3</v>
      </c>
      <c r="P50" s="118" t="str">
        <f t="shared" si="28"/>
        <v>Insignificant</v>
      </c>
      <c r="Q50" s="125" t="str">
        <f t="shared" si="29"/>
        <v>-</v>
      </c>
      <c r="AE50" s="172" t="s">
        <v>576</v>
      </c>
      <c r="AF50" s="173">
        <v>2</v>
      </c>
      <c r="AG50" s="406" t="s">
        <v>89</v>
      </c>
      <c r="AH50" s="174" t="s">
        <v>90</v>
      </c>
      <c r="AI50" s="178">
        <f>IFERROR(INDEX('3.4-3.8 Map'!$CQ$5:$CT$74,MATCH(AH50,'3.4-3.8 Map'!AreaNames,0),MATCH($C$4,'3.4-3.8 Map'!$CQ$4:$CT$4,0)),0)</f>
        <v>67.5</v>
      </c>
      <c r="AJ50" s="175" t="s">
        <v>157</v>
      </c>
      <c r="AK50" s="176" t="s">
        <v>398</v>
      </c>
      <c r="AL50" s="177">
        <f t="shared" si="10"/>
        <v>0</v>
      </c>
      <c r="AM50" s="450">
        <f t="shared" si="11"/>
        <v>67.5</v>
      </c>
      <c r="AN50" s="451">
        <f t="shared" si="12"/>
        <v>1</v>
      </c>
      <c r="AO50" s="455">
        <f>SUMIFS('Sub-Areas'!$D:$D,'Sub-Areas'!$B:$B,AH50)</f>
        <v>193137</v>
      </c>
      <c r="AP50" s="91">
        <f t="shared" si="13"/>
        <v>1</v>
      </c>
      <c r="AQ50" s="90">
        <f t="shared" si="16"/>
        <v>0</v>
      </c>
      <c r="AR50" s="90">
        <f t="shared" si="17"/>
        <v>193137</v>
      </c>
      <c r="AS50" s="436">
        <f t="shared" si="18"/>
        <v>1</v>
      </c>
      <c r="AT50" s="173" t="str">
        <f t="shared" si="19"/>
        <v>Significant</v>
      </c>
      <c r="AU50" s="179">
        <f t="shared" si="20"/>
        <v>67.5</v>
      </c>
      <c r="BH50" s="43"/>
      <c r="BI50" s="43"/>
      <c r="BJ50" s="43"/>
      <c r="BK50" s="43"/>
    </row>
    <row r="51" spans="5:63" ht="16.5" customHeight="1" x14ac:dyDescent="0.25">
      <c r="E51" s="60" t="s">
        <v>580</v>
      </c>
      <c r="F51" s="75">
        <v>2</v>
      </c>
      <c r="G51" s="46" t="s">
        <v>169</v>
      </c>
      <c r="H51" s="55" t="s">
        <v>58</v>
      </c>
      <c r="I51" s="442">
        <f>IFERROR(INDEX('3.4-3.8 Map'!$CQ$5:$CT$74,MATCH(H51,'3.4-3.8 Map'!AreaNames,0),MATCH($C$4,'3.4-3.8 Map'!$CQ$4:$CT$4,0)),0)</f>
        <v>67.5</v>
      </c>
      <c r="J51" s="441">
        <f t="shared" si="23"/>
        <v>2</v>
      </c>
      <c r="K51" s="57">
        <f>SUMIFS('Sub-Areas'!$D:$D,'Sub-Areas'!$B:$B,H51)</f>
        <v>283263</v>
      </c>
      <c r="L51" s="123">
        <f t="shared" si="24"/>
        <v>0.50923960039335048</v>
      </c>
      <c r="M51" s="124">
        <f t="shared" si="25"/>
        <v>140485</v>
      </c>
      <c r="N51" s="124">
        <f t="shared" si="26"/>
        <v>423748</v>
      </c>
      <c r="O51" s="123">
        <f t="shared" si="27"/>
        <v>0.76179826587828792</v>
      </c>
      <c r="P51" s="118" t="str">
        <f t="shared" si="28"/>
        <v>Significant</v>
      </c>
      <c r="Q51" s="125">
        <f t="shared" si="29"/>
        <v>67.5</v>
      </c>
      <c r="BH51" s="43"/>
      <c r="BI51" s="43"/>
      <c r="BJ51" s="43"/>
      <c r="BK51" s="43"/>
    </row>
    <row r="52" spans="5:63" ht="16.5" customHeight="1" x14ac:dyDescent="0.25">
      <c r="E52" s="60" t="s">
        <v>580</v>
      </c>
      <c r="F52" s="75">
        <v>2</v>
      </c>
      <c r="G52" s="46" t="s">
        <v>169</v>
      </c>
      <c r="H52" s="55" t="s">
        <v>71</v>
      </c>
      <c r="I52" s="440">
        <f>IFERROR(INDEX('3.4-3.8 Map'!$CQ$5:$CT$74,MATCH(H52,'3.4-3.8 Map'!AreaNames,0),MATCH($C$4,'3.4-3.8 Map'!$CQ$4:$CT$4,0)),0)</f>
        <v>67.5</v>
      </c>
      <c r="J52" s="441">
        <f t="shared" si="23"/>
        <v>3</v>
      </c>
      <c r="K52" s="57">
        <f>SUMIFS('Sub-Areas'!$D:$D,'Sub-Areas'!$B:$B,H52)</f>
        <v>139083</v>
      </c>
      <c r="L52" s="123">
        <f t="shared" si="24"/>
        <v>0.25003820245322672</v>
      </c>
      <c r="M52" s="124">
        <f t="shared" si="25"/>
        <v>284665</v>
      </c>
      <c r="N52" s="124">
        <f t="shared" si="26"/>
        <v>423748</v>
      </c>
      <c r="O52" s="123">
        <f t="shared" si="27"/>
        <v>0.76179826587828792</v>
      </c>
      <c r="P52" s="118" t="str">
        <f t="shared" si="28"/>
        <v>Significant</v>
      </c>
      <c r="Q52" s="125" t="str">
        <f t="shared" si="29"/>
        <v>-</v>
      </c>
      <c r="BH52" s="43"/>
      <c r="BI52" s="43"/>
      <c r="BJ52" s="43"/>
      <c r="BK52" s="43"/>
    </row>
    <row r="53" spans="5:63" ht="16.5" customHeight="1" x14ac:dyDescent="0.25">
      <c r="E53" s="60" t="s">
        <v>580</v>
      </c>
      <c r="F53" s="75">
        <v>2</v>
      </c>
      <c r="G53" s="46" t="s">
        <v>169</v>
      </c>
      <c r="H53" s="55" t="s">
        <v>245</v>
      </c>
      <c r="I53" s="442">
        <f>IFERROR(INDEX('3.4-3.8 Map'!$CQ$5:$CT$74,MATCH(H53,'3.4-3.8 Map'!AreaNames,0),MATCH($C$4,'3.4-3.8 Map'!$CQ$4:$CT$4,0)),0)</f>
        <v>65</v>
      </c>
      <c r="J53" s="441">
        <f t="shared" si="23"/>
        <v>4</v>
      </c>
      <c r="K53" s="57">
        <f>SUMIFS('Sub-Areas'!$D:$D,'Sub-Areas'!$B:$B,H53)</f>
        <v>132499</v>
      </c>
      <c r="L53" s="123">
        <f t="shared" si="24"/>
        <v>0.23820173412171211</v>
      </c>
      <c r="M53" s="124">
        <f t="shared" si="25"/>
        <v>423748</v>
      </c>
      <c r="N53" s="124">
        <f t="shared" si="26"/>
        <v>556247</v>
      </c>
      <c r="O53" s="123">
        <f t="shared" si="27"/>
        <v>1</v>
      </c>
      <c r="P53" s="118" t="str">
        <f t="shared" si="28"/>
        <v>Significant</v>
      </c>
      <c r="Q53" s="125" t="str">
        <f t="shared" si="29"/>
        <v>-</v>
      </c>
      <c r="BH53" s="43"/>
      <c r="BI53" s="43"/>
      <c r="BJ53" s="43"/>
      <c r="BK53" s="43"/>
    </row>
    <row r="54" spans="5:63" ht="16.5" customHeight="1" x14ac:dyDescent="0.25">
      <c r="E54" s="60" t="s">
        <v>580</v>
      </c>
      <c r="F54" s="75">
        <v>2</v>
      </c>
      <c r="G54" s="46" t="s">
        <v>166</v>
      </c>
      <c r="H54" s="55" t="s">
        <v>307</v>
      </c>
      <c r="I54" s="442">
        <f>IFERROR(INDEX('3.4-3.8 Map'!$CQ$5:$CT$74,MATCH(H54,'3.4-3.8 Map'!AreaNames,0),MATCH($C$4,'3.4-3.8 Map'!$CQ$4:$CT$4,0)),0)</f>
        <v>175</v>
      </c>
      <c r="J54" s="441">
        <f t="shared" si="23"/>
        <v>1</v>
      </c>
      <c r="K54" s="57">
        <f>SUMIFS('Sub-Areas'!$D:$D,'Sub-Areas'!$B:$B,H54)</f>
        <v>214476</v>
      </c>
      <c r="L54" s="123">
        <f t="shared" si="24"/>
        <v>0.13376684044788528</v>
      </c>
      <c r="M54" s="124">
        <f t="shared" si="25"/>
        <v>34817</v>
      </c>
      <c r="N54" s="124">
        <f t="shared" si="26"/>
        <v>249293</v>
      </c>
      <c r="O54" s="123">
        <f t="shared" si="27"/>
        <v>0.15548190452905997</v>
      </c>
      <c r="P54" s="118" t="str">
        <f t="shared" si="28"/>
        <v>Insignificant</v>
      </c>
      <c r="Q54" s="125" t="str">
        <f t="shared" si="29"/>
        <v>-</v>
      </c>
      <c r="BH54" s="43"/>
      <c r="BI54" s="43"/>
      <c r="BJ54" s="43"/>
      <c r="BK54" s="43"/>
    </row>
    <row r="55" spans="5:63" ht="16.5" customHeight="1" x14ac:dyDescent="0.25">
      <c r="E55" s="60" t="s">
        <v>580</v>
      </c>
      <c r="F55" s="75">
        <v>2</v>
      </c>
      <c r="G55" s="46" t="s">
        <v>166</v>
      </c>
      <c r="H55" s="55" t="s">
        <v>312</v>
      </c>
      <c r="I55" s="440">
        <f>IFERROR(INDEX('3.4-3.8 Map'!$CQ$5:$CT$74,MATCH(H55,'3.4-3.8 Map'!AreaNames,0),MATCH($C$4,'3.4-3.8 Map'!$CQ$4:$CT$4,0)),0)</f>
        <v>175</v>
      </c>
      <c r="J55" s="441">
        <f t="shared" si="23"/>
        <v>2</v>
      </c>
      <c r="K55" s="57">
        <f>SUMIFS('Sub-Areas'!$D:$D,'Sub-Areas'!$B:$B,H55)</f>
        <v>28040</v>
      </c>
      <c r="L55" s="123">
        <f t="shared" si="24"/>
        <v>1.7488307345151454E-2</v>
      </c>
      <c r="M55" s="124">
        <f t="shared" si="25"/>
        <v>221253</v>
      </c>
      <c r="N55" s="124">
        <f t="shared" si="26"/>
        <v>249293</v>
      </c>
      <c r="O55" s="123">
        <f t="shared" si="27"/>
        <v>0.15548190452905997</v>
      </c>
      <c r="P55" s="118" t="str">
        <f t="shared" si="28"/>
        <v>Insignificant</v>
      </c>
      <c r="Q55" s="125" t="str">
        <f t="shared" si="29"/>
        <v>-</v>
      </c>
      <c r="BH55" s="43"/>
      <c r="BI55" s="43"/>
      <c r="BJ55" s="43"/>
      <c r="BK55" s="43"/>
    </row>
    <row r="56" spans="5:63" ht="16.5" customHeight="1" x14ac:dyDescent="0.25">
      <c r="E56" s="60" t="s">
        <v>580</v>
      </c>
      <c r="F56" s="75">
        <v>2</v>
      </c>
      <c r="G56" s="46" t="s">
        <v>166</v>
      </c>
      <c r="H56" s="55" t="s">
        <v>310</v>
      </c>
      <c r="I56" s="442">
        <f>IFERROR(INDEX('3.4-3.8 Map'!$CQ$5:$CT$74,MATCH(H56,'3.4-3.8 Map'!AreaNames,0),MATCH($C$4,'3.4-3.8 Map'!$CQ$4:$CT$4,0)),0)</f>
        <v>175</v>
      </c>
      <c r="J56" s="441">
        <f t="shared" si="23"/>
        <v>3</v>
      </c>
      <c r="K56" s="57">
        <f>SUMIFS('Sub-Areas'!$D:$D,'Sub-Areas'!$B:$B,H56)</f>
        <v>6000</v>
      </c>
      <c r="L56" s="123">
        <f t="shared" si="24"/>
        <v>3.7421485046686422E-3</v>
      </c>
      <c r="M56" s="124">
        <f t="shared" si="25"/>
        <v>243293</v>
      </c>
      <c r="N56" s="124">
        <f t="shared" si="26"/>
        <v>249293</v>
      </c>
      <c r="O56" s="123">
        <f t="shared" si="27"/>
        <v>0.15548190452905997</v>
      </c>
      <c r="P56" s="118" t="str">
        <f t="shared" si="28"/>
        <v>Insignificant</v>
      </c>
      <c r="Q56" s="125" t="str">
        <f t="shared" si="29"/>
        <v>-</v>
      </c>
      <c r="BH56" s="43"/>
      <c r="BI56" s="43"/>
      <c r="BJ56" s="43"/>
      <c r="BK56" s="43"/>
    </row>
    <row r="57" spans="5:63" ht="16.5" customHeight="1" x14ac:dyDescent="0.25">
      <c r="E57" s="60" t="s">
        <v>580</v>
      </c>
      <c r="F57" s="75">
        <v>2</v>
      </c>
      <c r="G57" s="46" t="s">
        <v>166</v>
      </c>
      <c r="H57" s="55" t="s">
        <v>314</v>
      </c>
      <c r="I57" s="440">
        <f>IFERROR(INDEX('3.4-3.8 Map'!$CQ$5:$CT$74,MATCH(H57,'3.4-3.8 Map'!AreaNames,0),MATCH($C$4,'3.4-3.8 Map'!$CQ$4:$CT$4,0)),0)</f>
        <v>175</v>
      </c>
      <c r="J57" s="441">
        <f t="shared" si="23"/>
        <v>4</v>
      </c>
      <c r="K57" s="57">
        <f>SUMIFS('Sub-Areas'!$D:$D,'Sub-Areas'!$B:$B,H57)</f>
        <v>777</v>
      </c>
      <c r="L57" s="123">
        <f t="shared" si="24"/>
        <v>4.8460823135458917E-4</v>
      </c>
      <c r="M57" s="124">
        <f t="shared" si="25"/>
        <v>248516</v>
      </c>
      <c r="N57" s="124">
        <f t="shared" si="26"/>
        <v>249293</v>
      </c>
      <c r="O57" s="123">
        <f t="shared" si="27"/>
        <v>0.15548190452905997</v>
      </c>
      <c r="P57" s="118" t="str">
        <f t="shared" si="28"/>
        <v>Insignificant</v>
      </c>
      <c r="Q57" s="125" t="str">
        <f t="shared" si="29"/>
        <v>-</v>
      </c>
      <c r="BH57" s="43"/>
      <c r="BI57" s="43"/>
      <c r="BJ57" s="43"/>
      <c r="BK57" s="43"/>
    </row>
    <row r="58" spans="5:63" ht="16.5" customHeight="1" x14ac:dyDescent="0.25">
      <c r="E58" s="60" t="s">
        <v>580</v>
      </c>
      <c r="F58" s="75">
        <v>2</v>
      </c>
      <c r="G58" s="46" t="s">
        <v>166</v>
      </c>
      <c r="H58" s="55" t="s">
        <v>388</v>
      </c>
      <c r="I58" s="442">
        <f>IFERROR(INDEX('3.4-3.8 Map'!$CQ$5:$CT$74,MATCH(H58,'3.4-3.8 Map'!AreaNames,0),MATCH($C$4,'3.4-3.8 Map'!$CQ$4:$CT$4,0)),0)</f>
        <v>142.5</v>
      </c>
      <c r="J58" s="441">
        <f t="shared" si="23"/>
        <v>5</v>
      </c>
      <c r="K58" s="57">
        <f>SUMIFS('Sub-Areas'!$D:$D,'Sub-Areas'!$B:$B,H58)</f>
        <v>299524</v>
      </c>
      <c r="L58" s="123">
        <f t="shared" si="24"/>
        <v>0.18681054811872838</v>
      </c>
      <c r="M58" s="124">
        <f t="shared" si="25"/>
        <v>249293</v>
      </c>
      <c r="N58" s="124">
        <f t="shared" si="26"/>
        <v>548817</v>
      </c>
      <c r="O58" s="123">
        <f t="shared" si="27"/>
        <v>0.34229245264778835</v>
      </c>
      <c r="P58" s="118" t="str">
        <f t="shared" si="28"/>
        <v>Significant</v>
      </c>
      <c r="Q58" s="125">
        <f t="shared" si="29"/>
        <v>142.5</v>
      </c>
      <c r="BH58" s="43"/>
      <c r="BI58" s="43"/>
      <c r="BJ58" s="43"/>
      <c r="BK58" s="43"/>
    </row>
    <row r="59" spans="5:63" ht="16.5" customHeight="1" x14ac:dyDescent="0.25">
      <c r="E59" s="60" t="s">
        <v>580</v>
      </c>
      <c r="F59" s="75">
        <v>2</v>
      </c>
      <c r="G59" s="46" t="s">
        <v>166</v>
      </c>
      <c r="H59" s="55" t="s">
        <v>366</v>
      </c>
      <c r="I59" s="442">
        <f>IFERROR(INDEX('3.4-3.8 Map'!$CQ$5:$CT$74,MATCH(H59,'3.4-3.8 Map'!AreaNames,0),MATCH($C$4,'3.4-3.8 Map'!$CQ$4:$CT$4,0)),0)</f>
        <v>140</v>
      </c>
      <c r="J59" s="441">
        <f t="shared" si="23"/>
        <v>6</v>
      </c>
      <c r="K59" s="57">
        <f>SUMIFS('Sub-Areas'!$D:$D,'Sub-Areas'!$B:$B,H59)</f>
        <v>560312</v>
      </c>
      <c r="L59" s="123">
        <f t="shared" si="24"/>
        <v>0.34946178549131601</v>
      </c>
      <c r="M59" s="124">
        <f t="shared" si="25"/>
        <v>549757</v>
      </c>
      <c r="N59" s="124">
        <f t="shared" si="26"/>
        <v>1110069</v>
      </c>
      <c r="O59" s="123">
        <f t="shared" si="27"/>
        <v>0.69234050807150249</v>
      </c>
      <c r="P59" s="118" t="str">
        <f t="shared" si="28"/>
        <v>Significant</v>
      </c>
      <c r="Q59" s="125" t="str">
        <f t="shared" si="29"/>
        <v>-</v>
      </c>
      <c r="BH59" s="43"/>
      <c r="BI59" s="43"/>
      <c r="BJ59" s="43"/>
      <c r="BK59" s="43"/>
    </row>
    <row r="60" spans="5:63" ht="16.5" customHeight="1" x14ac:dyDescent="0.25">
      <c r="E60" s="60" t="s">
        <v>580</v>
      </c>
      <c r="F60" s="75">
        <v>2</v>
      </c>
      <c r="G60" s="46" t="s">
        <v>166</v>
      </c>
      <c r="H60" s="55" t="s">
        <v>369</v>
      </c>
      <c r="I60" s="440">
        <f>IFERROR(INDEX('3.4-3.8 Map'!$CQ$5:$CT$74,MATCH(H60,'3.4-3.8 Map'!AreaNames,0),MATCH($C$4,'3.4-3.8 Map'!$CQ$4:$CT$4,0)),0)</f>
        <v>140</v>
      </c>
      <c r="J60" s="441">
        <f t="shared" si="23"/>
        <v>7</v>
      </c>
      <c r="K60" s="57">
        <f>SUMIFS('Sub-Areas'!$D:$D,'Sub-Areas'!$B:$B,H60)</f>
        <v>704</v>
      </c>
      <c r="L60" s="123">
        <f t="shared" si="24"/>
        <v>4.3907875788112068E-4</v>
      </c>
      <c r="M60" s="124">
        <f t="shared" si="25"/>
        <v>1109365</v>
      </c>
      <c r="N60" s="124">
        <f t="shared" si="26"/>
        <v>1110069</v>
      </c>
      <c r="O60" s="123">
        <f t="shared" si="27"/>
        <v>0.69234050807150249</v>
      </c>
      <c r="P60" s="118" t="str">
        <f t="shared" si="28"/>
        <v>Significant</v>
      </c>
      <c r="Q60" s="125" t="str">
        <f t="shared" si="29"/>
        <v>-</v>
      </c>
      <c r="BH60" s="43"/>
      <c r="BI60" s="43"/>
      <c r="BJ60" s="43"/>
      <c r="BK60" s="43"/>
    </row>
    <row r="61" spans="5:63" ht="16.5" customHeight="1" x14ac:dyDescent="0.25">
      <c r="E61" s="60" t="s">
        <v>580</v>
      </c>
      <c r="F61" s="75">
        <v>2</v>
      </c>
      <c r="G61" s="46" t="s">
        <v>166</v>
      </c>
      <c r="H61" s="55" t="s">
        <v>372</v>
      </c>
      <c r="I61" s="440">
        <f>IFERROR(INDEX('3.4-3.8 Map'!$CQ$5:$CT$74,MATCH(H61,'3.4-3.8 Map'!AreaNames,0),MATCH($C$4,'3.4-3.8 Map'!$CQ$4:$CT$4,0)),0)</f>
        <v>140</v>
      </c>
      <c r="J61" s="441">
        <f t="shared" si="23"/>
        <v>8</v>
      </c>
      <c r="K61" s="57">
        <f>SUMIFS('Sub-Areas'!$D:$D,'Sub-Areas'!$B:$B,H61)</f>
        <v>230</v>
      </c>
      <c r="L61" s="123">
        <f t="shared" si="24"/>
        <v>1.4344902601229795E-4</v>
      </c>
      <c r="M61" s="124">
        <f t="shared" si="25"/>
        <v>1109839</v>
      </c>
      <c r="N61" s="124">
        <f t="shared" si="26"/>
        <v>1110069</v>
      </c>
      <c r="O61" s="123">
        <f t="shared" si="27"/>
        <v>0.69234050807150249</v>
      </c>
      <c r="P61" s="118" t="str">
        <f t="shared" si="28"/>
        <v>Significant</v>
      </c>
      <c r="Q61" s="125" t="str">
        <f t="shared" si="29"/>
        <v>-</v>
      </c>
      <c r="BH61" s="43"/>
      <c r="BI61" s="43"/>
      <c r="BJ61" s="43"/>
      <c r="BK61" s="43"/>
    </row>
    <row r="62" spans="5:63" ht="16.5" customHeight="1" x14ac:dyDescent="0.25">
      <c r="E62" s="60" t="s">
        <v>580</v>
      </c>
      <c r="F62" s="75">
        <v>2</v>
      </c>
      <c r="G62" s="46" t="s">
        <v>166</v>
      </c>
      <c r="H62" s="55" t="s">
        <v>374</v>
      </c>
      <c r="I62" s="442">
        <f>IFERROR(INDEX('3.4-3.8 Map'!$CQ$5:$CT$74,MATCH(H62,'3.4-3.8 Map'!AreaNames,0),MATCH($C$4,'3.4-3.8 Map'!$CQ$4:$CT$4,0)),0)</f>
        <v>140</v>
      </c>
      <c r="J62" s="441">
        <f t="shared" si="23"/>
        <v>9</v>
      </c>
      <c r="K62" s="57">
        <f>SUMIFS('Sub-Areas'!$D:$D,'Sub-Areas'!$B:$B,H62)</f>
        <v>6</v>
      </c>
      <c r="L62" s="123">
        <f t="shared" si="24"/>
        <v>3.7421485046686422E-6</v>
      </c>
      <c r="M62" s="124">
        <f t="shared" si="25"/>
        <v>1110063</v>
      </c>
      <c r="N62" s="124">
        <f t="shared" si="26"/>
        <v>1110069</v>
      </c>
      <c r="O62" s="123">
        <f t="shared" si="27"/>
        <v>0.69234050807150249</v>
      </c>
      <c r="P62" s="118" t="str">
        <f t="shared" si="28"/>
        <v>Significant</v>
      </c>
      <c r="Q62" s="125" t="str">
        <f t="shared" si="29"/>
        <v>-</v>
      </c>
      <c r="BH62" s="43"/>
      <c r="BI62" s="43"/>
      <c r="BJ62" s="43"/>
      <c r="BK62" s="43"/>
    </row>
    <row r="63" spans="5:63" ht="16.5" customHeight="1" x14ac:dyDescent="0.25">
      <c r="E63" s="60" t="s">
        <v>580</v>
      </c>
      <c r="F63" s="75">
        <v>2</v>
      </c>
      <c r="G63" s="46" t="s">
        <v>166</v>
      </c>
      <c r="H63" s="55" t="s">
        <v>196</v>
      </c>
      <c r="I63" s="442">
        <f>IFERROR(INDEX('3.4-3.8 Map'!$CQ$5:$CT$74,MATCH(H63,'3.4-3.8 Map'!AreaNames,0),MATCH($C$4,'3.4-3.8 Map'!$CQ$4:$CT$4,0)),0)</f>
        <v>67.5</v>
      </c>
      <c r="J63" s="441">
        <f t="shared" si="23"/>
        <v>10</v>
      </c>
      <c r="K63" s="57">
        <f>SUMIFS('Sub-Areas'!$D:$D,'Sub-Areas'!$B:$B,H63)</f>
        <v>124113</v>
      </c>
      <c r="L63" s="123">
        <f t="shared" si="24"/>
        <v>7.7408212893323197E-2</v>
      </c>
      <c r="M63" s="124">
        <f t="shared" si="25"/>
        <v>1110069</v>
      </c>
      <c r="N63" s="124">
        <f t="shared" si="26"/>
        <v>1234182</v>
      </c>
      <c r="O63" s="123">
        <f t="shared" si="27"/>
        <v>0.76974872096482572</v>
      </c>
      <c r="P63" s="118" t="str">
        <f t="shared" si="28"/>
        <v>Significant</v>
      </c>
      <c r="Q63" s="125" t="str">
        <f t="shared" si="29"/>
        <v>-</v>
      </c>
      <c r="BH63" s="43"/>
      <c r="BI63" s="43"/>
      <c r="BJ63" s="43"/>
      <c r="BK63" s="43"/>
    </row>
    <row r="64" spans="5:63" ht="16.5" customHeight="1" x14ac:dyDescent="0.25">
      <c r="E64" s="60" t="s">
        <v>580</v>
      </c>
      <c r="F64" s="75">
        <v>2</v>
      </c>
      <c r="G64" s="46" t="s">
        <v>166</v>
      </c>
      <c r="H64" s="55" t="s">
        <v>249</v>
      </c>
      <c r="I64" s="442">
        <f>IFERROR(INDEX('3.4-3.8 Map'!$CQ$5:$CT$74,MATCH(H64,'3.4-3.8 Map'!AreaNames,0),MATCH($C$4,'3.4-3.8 Map'!$CQ$4:$CT$4,0)),0)</f>
        <v>65</v>
      </c>
      <c r="J64" s="441">
        <f t="shared" si="23"/>
        <v>11</v>
      </c>
      <c r="K64" s="57">
        <f>SUMIFS('Sub-Areas'!$D:$D,'Sub-Areas'!$B:$B,H64)</f>
        <v>369175</v>
      </c>
      <c r="L64" s="123">
        <f t="shared" si="24"/>
        <v>0.23025127903517431</v>
      </c>
      <c r="M64" s="124">
        <f t="shared" si="25"/>
        <v>1234182</v>
      </c>
      <c r="N64" s="124">
        <f t="shared" si="26"/>
        <v>1603357</v>
      </c>
      <c r="O64" s="123">
        <f t="shared" si="27"/>
        <v>1</v>
      </c>
      <c r="P64" s="118" t="str">
        <f t="shared" si="28"/>
        <v>Significant</v>
      </c>
      <c r="Q64" s="125" t="str">
        <f t="shared" si="29"/>
        <v>-</v>
      </c>
      <c r="BH64" s="43"/>
      <c r="BI64" s="43"/>
      <c r="BJ64" s="43"/>
      <c r="BK64" s="43"/>
    </row>
    <row r="65" spans="5:63" ht="16.5" customHeight="1" x14ac:dyDescent="0.25">
      <c r="E65" s="60" t="s">
        <v>580</v>
      </c>
      <c r="F65" s="75">
        <v>2</v>
      </c>
      <c r="G65" s="46" t="s">
        <v>175</v>
      </c>
      <c r="H65" s="55" t="s">
        <v>379</v>
      </c>
      <c r="I65" s="440">
        <f>IFERROR(INDEX('3.4-3.8 Map'!$CQ$5:$CT$74,MATCH(H65,'3.4-3.8 Map'!AreaNames,0),MATCH($C$4,'3.4-3.8 Map'!$CQ$4:$CT$4,0)),0)</f>
        <v>75</v>
      </c>
      <c r="J65" s="441">
        <f t="shared" si="23"/>
        <v>1</v>
      </c>
      <c r="K65" s="57">
        <f>SUMIFS('Sub-Areas'!$D:$D,'Sub-Areas'!$B:$B,H65)</f>
        <v>229260</v>
      </c>
      <c r="L65" s="123">
        <f t="shared" si="24"/>
        <v>0.69072733353218185</v>
      </c>
      <c r="M65" s="124">
        <f t="shared" si="25"/>
        <v>12215</v>
      </c>
      <c r="N65" s="124">
        <f t="shared" si="26"/>
        <v>241475</v>
      </c>
      <c r="O65" s="123">
        <f t="shared" si="27"/>
        <v>0.7275293678124557</v>
      </c>
      <c r="P65" s="118" t="str">
        <f t="shared" si="28"/>
        <v>Significant</v>
      </c>
      <c r="Q65" s="125">
        <f t="shared" si="29"/>
        <v>75</v>
      </c>
      <c r="BH65" s="43"/>
      <c r="BI65" s="43"/>
      <c r="BJ65" s="43"/>
      <c r="BK65" s="43"/>
    </row>
    <row r="66" spans="5:63" ht="16.5" customHeight="1" x14ac:dyDescent="0.25">
      <c r="E66" s="60" t="s">
        <v>580</v>
      </c>
      <c r="F66" s="75">
        <v>2</v>
      </c>
      <c r="G66" s="46" t="s">
        <v>175</v>
      </c>
      <c r="H66" s="55" t="s">
        <v>226</v>
      </c>
      <c r="I66" s="440">
        <f>IFERROR(INDEX('3.4-3.8 Map'!$CQ$5:$CT$74,MATCH(H66,'3.4-3.8 Map'!AreaNames,0),MATCH($C$4,'3.4-3.8 Map'!$CQ$4:$CT$4,0)),0)</f>
        <v>75</v>
      </c>
      <c r="J66" s="441">
        <f t="shared" si="23"/>
        <v>2</v>
      </c>
      <c r="K66" s="57">
        <f>SUMIFS('Sub-Areas'!$D:$D,'Sub-Areas'!$B:$B,H66)</f>
        <v>12215</v>
      </c>
      <c r="L66" s="123">
        <f t="shared" si="24"/>
        <v>3.6802034280273926E-2</v>
      </c>
      <c r="M66" s="124">
        <f t="shared" si="25"/>
        <v>229260</v>
      </c>
      <c r="N66" s="124">
        <f t="shared" si="26"/>
        <v>241475</v>
      </c>
      <c r="O66" s="123">
        <f t="shared" si="27"/>
        <v>0.7275293678124557</v>
      </c>
      <c r="P66" s="118" t="str">
        <f t="shared" si="28"/>
        <v>Significant</v>
      </c>
      <c r="Q66" s="125" t="str">
        <f t="shared" si="29"/>
        <v>-</v>
      </c>
      <c r="BH66" s="43"/>
      <c r="BI66" s="43"/>
      <c r="BJ66" s="43"/>
      <c r="BK66" s="43"/>
    </row>
    <row r="67" spans="5:63" ht="16.5" customHeight="1" x14ac:dyDescent="0.25">
      <c r="E67" s="60" t="s">
        <v>580</v>
      </c>
      <c r="F67" s="75">
        <v>2</v>
      </c>
      <c r="G67" s="46" t="s">
        <v>175</v>
      </c>
      <c r="H67" s="55" t="s">
        <v>253</v>
      </c>
      <c r="I67" s="440">
        <f>IFERROR(INDEX('3.4-3.8 Map'!$CQ$5:$CT$74,MATCH(H67,'3.4-3.8 Map'!AreaNames,0),MATCH($C$4,'3.4-3.8 Map'!$CQ$4:$CT$4,0)),0)</f>
        <v>0</v>
      </c>
      <c r="J67" s="441">
        <f t="shared" ref="J67:J97" si="30">IF(G67="","",COUNTIFS($G:$G,G67,$I:$I,"&gt;" &amp; I67)+COUNTIFS($G:$G,G67,$I:$I,I67,$K:$K,"&gt;" &amp; K67)+1)</f>
        <v>3</v>
      </c>
      <c r="K67" s="57">
        <f>SUMIFS('Sub-Areas'!$D:$D,'Sub-Areas'!$B:$B,H67)</f>
        <v>90436</v>
      </c>
      <c r="L67" s="123">
        <f t="shared" ref="L67:L97" si="31">IF(G67="","",$K67/SUMIFS($K:$K,G:G,G67))</f>
        <v>0.27247063218754425</v>
      </c>
      <c r="M67" s="124">
        <f t="shared" ref="M67:M97" si="32">IF(G67="","",SUMIFS($K:$K,$G:$G,G67,$I:$I,"&gt;=" &amp; I67)-K67)</f>
        <v>241475</v>
      </c>
      <c r="N67" s="124">
        <f t="shared" ref="N67:N97" si="33">K67+M67</f>
        <v>331911</v>
      </c>
      <c r="O67" s="123">
        <f t="shared" ref="O67:O97" si="34">IF(G67="","",N67/SUMIFS($K:$K,$G:$G,G67))</f>
        <v>1</v>
      </c>
      <c r="P67" s="118" t="str">
        <f t="shared" ref="P67:P97" si="35">IF(G67="","",IF(O67&lt;$C$5,"Insignificant","Significant"))</f>
        <v>Significant</v>
      </c>
      <c r="Q67" s="125" t="str">
        <f t="shared" ref="Q67:Q97" si="36">IF(P67="Insignificant","-",IF(COUNTIFS(G:G,G67,I:I,"&gt;" &amp; I67,P:P,"Significant")&gt;0,"-",IF(COUNTIFS(G:G,G67,K:K,"&gt;" &amp; K67,P:P,"Significant",I:I,I67)&gt;0,"-",I67)))</f>
        <v>-</v>
      </c>
      <c r="BH67" s="43"/>
      <c r="BI67" s="43"/>
      <c r="BJ67" s="43"/>
      <c r="BK67" s="43"/>
    </row>
    <row r="68" spans="5:63" ht="16.5" customHeight="1" x14ac:dyDescent="0.25">
      <c r="E68" s="60" t="s">
        <v>581</v>
      </c>
      <c r="F68" s="75">
        <v>3</v>
      </c>
      <c r="G68" s="54" t="s">
        <v>56</v>
      </c>
      <c r="H68" s="55" t="s">
        <v>58</v>
      </c>
      <c r="I68" s="442">
        <f>IFERROR(INDEX('3.4-3.8 Map'!$CQ$5:$CT$74,MATCH(H68,'3.4-3.8 Map'!AreaNames,0),MATCH($C$4,'3.4-3.8 Map'!$CQ$4:$CT$4,0)),0)</f>
        <v>67.5</v>
      </c>
      <c r="J68" s="441">
        <f t="shared" si="30"/>
        <v>1</v>
      </c>
      <c r="K68" s="57">
        <f>SUMIFS('Sub-Areas'!$D:$D,'Sub-Areas'!$B:$B,H68)</f>
        <v>283263</v>
      </c>
      <c r="L68" s="123">
        <f t="shared" si="31"/>
        <v>1</v>
      </c>
      <c r="M68" s="124">
        <f t="shared" si="32"/>
        <v>0</v>
      </c>
      <c r="N68" s="124">
        <f t="shared" si="33"/>
        <v>283263</v>
      </c>
      <c r="O68" s="123">
        <f t="shared" si="34"/>
        <v>1</v>
      </c>
      <c r="P68" s="118" t="str">
        <f t="shared" si="35"/>
        <v>Significant</v>
      </c>
      <c r="Q68" s="125">
        <f t="shared" si="36"/>
        <v>67.5</v>
      </c>
    </row>
    <row r="69" spans="5:63" ht="16.5" customHeight="1" x14ac:dyDescent="0.25">
      <c r="E69" s="60" t="s">
        <v>581</v>
      </c>
      <c r="F69" s="75">
        <v>3</v>
      </c>
      <c r="G69" s="54" t="s">
        <v>182</v>
      </c>
      <c r="H69" s="55" t="s">
        <v>328</v>
      </c>
      <c r="I69" s="440">
        <f>IFERROR(INDEX('3.4-3.8 Map'!$CQ$5:$CT$74,MATCH(H69,'3.4-3.8 Map'!AreaNames,0),MATCH($C$4,'3.4-3.8 Map'!$CQ$4:$CT$4,0)),0)</f>
        <v>171.5</v>
      </c>
      <c r="J69" s="441">
        <f t="shared" si="30"/>
        <v>1</v>
      </c>
      <c r="K69" s="57">
        <f>SUMIFS('Sub-Areas'!$D:$D,'Sub-Areas'!$B:$B,H69)</f>
        <v>298176</v>
      </c>
      <c r="L69" s="123">
        <f t="shared" si="31"/>
        <v>0.24867355091379456</v>
      </c>
      <c r="M69" s="124">
        <f t="shared" si="32"/>
        <v>146153</v>
      </c>
      <c r="N69" s="124">
        <f t="shared" si="33"/>
        <v>444329</v>
      </c>
      <c r="O69" s="123">
        <f t="shared" si="34"/>
        <v>0.37056258788090063</v>
      </c>
      <c r="P69" s="118" t="str">
        <f t="shared" si="35"/>
        <v>Significant</v>
      </c>
      <c r="Q69" s="125">
        <f t="shared" si="36"/>
        <v>171.5</v>
      </c>
    </row>
    <row r="70" spans="5:63" ht="16.5" customHeight="1" x14ac:dyDescent="0.25">
      <c r="E70" s="60" t="s">
        <v>581</v>
      </c>
      <c r="F70" s="75">
        <v>3</v>
      </c>
      <c r="G70" s="54" t="s">
        <v>182</v>
      </c>
      <c r="H70" s="55" t="s">
        <v>332</v>
      </c>
      <c r="I70" s="440">
        <f>IFERROR(INDEX('3.4-3.8 Map'!$CQ$5:$CT$74,MATCH(H70,'3.4-3.8 Map'!AreaNames,0),MATCH($C$4,'3.4-3.8 Map'!$CQ$4:$CT$4,0)),0)</f>
        <v>171.5</v>
      </c>
      <c r="J70" s="441">
        <f t="shared" si="30"/>
        <v>2</v>
      </c>
      <c r="K70" s="57">
        <f>SUMIFS('Sub-Areas'!$D:$D,'Sub-Areas'!$B:$B,H70)</f>
        <v>146153</v>
      </c>
      <c r="L70" s="123">
        <f t="shared" si="31"/>
        <v>0.12188903696710607</v>
      </c>
      <c r="M70" s="124">
        <f t="shared" si="32"/>
        <v>298176</v>
      </c>
      <c r="N70" s="124">
        <f t="shared" si="33"/>
        <v>444329</v>
      </c>
      <c r="O70" s="123">
        <f t="shared" si="34"/>
        <v>0.37056258788090063</v>
      </c>
      <c r="P70" s="118" t="str">
        <f t="shared" si="35"/>
        <v>Significant</v>
      </c>
      <c r="Q70" s="125" t="str">
        <f t="shared" si="36"/>
        <v>-</v>
      </c>
    </row>
    <row r="71" spans="5:63" ht="16.5" customHeight="1" x14ac:dyDescent="0.25">
      <c r="E71" s="60" t="s">
        <v>581</v>
      </c>
      <c r="F71" s="75">
        <v>3</v>
      </c>
      <c r="G71" s="54" t="s">
        <v>182</v>
      </c>
      <c r="H71" s="55" t="s">
        <v>330</v>
      </c>
      <c r="I71" s="442">
        <f>IFERROR(INDEX('3.4-3.8 Map'!$CQ$5:$CT$74,MATCH(H71,'3.4-3.8 Map'!AreaNames,0),MATCH($C$4,'3.4-3.8 Map'!$CQ$4:$CT$4,0)),0)</f>
        <v>171.5</v>
      </c>
      <c r="J71" s="441">
        <f t="shared" si="30"/>
        <v>3</v>
      </c>
      <c r="K71" s="57">
        <f>SUMIFS('Sub-Areas'!$D:$D,'Sub-Areas'!$B:$B,H71)</f>
        <v>0</v>
      </c>
      <c r="L71" s="123">
        <f t="shared" si="31"/>
        <v>0</v>
      </c>
      <c r="M71" s="124">
        <f t="shared" si="32"/>
        <v>444329</v>
      </c>
      <c r="N71" s="124">
        <f t="shared" si="33"/>
        <v>444329</v>
      </c>
      <c r="O71" s="123">
        <f t="shared" si="34"/>
        <v>0.37056258788090063</v>
      </c>
      <c r="P71" s="118" t="str">
        <f t="shared" si="35"/>
        <v>Significant</v>
      </c>
      <c r="Q71" s="125" t="str">
        <f t="shared" si="36"/>
        <v>-</v>
      </c>
    </row>
    <row r="72" spans="5:63" ht="16.5" customHeight="1" x14ac:dyDescent="0.25">
      <c r="E72" s="60" t="s">
        <v>581</v>
      </c>
      <c r="F72" s="75">
        <v>3</v>
      </c>
      <c r="G72" s="54" t="s">
        <v>182</v>
      </c>
      <c r="H72" s="55" t="s">
        <v>347</v>
      </c>
      <c r="I72" s="442">
        <f>IFERROR(INDEX('3.4-3.8 Map'!$CQ$5:$CT$74,MATCH(H72,'3.4-3.8 Map'!AreaNames,0),MATCH($C$4,'3.4-3.8 Map'!$CQ$4:$CT$4,0)),0)</f>
        <v>140</v>
      </c>
      <c r="J72" s="441">
        <f t="shared" si="30"/>
        <v>4</v>
      </c>
      <c r="K72" s="57">
        <f>SUMIFS('Sub-Areas'!$D:$D,'Sub-Areas'!$B:$B,H72)</f>
        <v>598973</v>
      </c>
      <c r="L72" s="123">
        <f t="shared" si="31"/>
        <v>0.49953296982818296</v>
      </c>
      <c r="M72" s="124">
        <f t="shared" si="32"/>
        <v>452614</v>
      </c>
      <c r="N72" s="124">
        <f t="shared" si="33"/>
        <v>1051587</v>
      </c>
      <c r="O72" s="123">
        <f t="shared" si="34"/>
        <v>0.87700510230462714</v>
      </c>
      <c r="P72" s="118" t="str">
        <f t="shared" si="35"/>
        <v>Significant</v>
      </c>
      <c r="Q72" s="125" t="str">
        <f t="shared" si="36"/>
        <v>-</v>
      </c>
    </row>
    <row r="73" spans="5:63" ht="16.5" customHeight="1" x14ac:dyDescent="0.25">
      <c r="E73" s="60" t="s">
        <v>581</v>
      </c>
      <c r="F73" s="75">
        <v>3</v>
      </c>
      <c r="G73" s="54" t="s">
        <v>182</v>
      </c>
      <c r="H73" s="55" t="s">
        <v>293</v>
      </c>
      <c r="I73" s="440">
        <f>IFERROR(INDEX('3.4-3.8 Map'!$CQ$5:$CT$74,MATCH(H73,'3.4-3.8 Map'!AreaNames,0),MATCH($C$4,'3.4-3.8 Map'!$CQ$4:$CT$4,0)),0)</f>
        <v>140</v>
      </c>
      <c r="J73" s="441">
        <f t="shared" si="30"/>
        <v>5</v>
      </c>
      <c r="K73" s="57">
        <f>SUMIFS('Sub-Areas'!$D:$D,'Sub-Areas'!$B:$B,H73)</f>
        <v>7159</v>
      </c>
      <c r="L73" s="123">
        <f t="shared" si="31"/>
        <v>5.9704803572113632E-3</v>
      </c>
      <c r="M73" s="124">
        <f t="shared" si="32"/>
        <v>1044428</v>
      </c>
      <c r="N73" s="124">
        <f t="shared" si="33"/>
        <v>1051587</v>
      </c>
      <c r="O73" s="123">
        <f t="shared" si="34"/>
        <v>0.87700510230462714</v>
      </c>
      <c r="P73" s="118" t="str">
        <f t="shared" si="35"/>
        <v>Significant</v>
      </c>
      <c r="Q73" s="125" t="str">
        <f t="shared" si="36"/>
        <v>-</v>
      </c>
    </row>
    <row r="74" spans="5:63" ht="16.5" customHeight="1" x14ac:dyDescent="0.25">
      <c r="E74" s="60" t="s">
        <v>581</v>
      </c>
      <c r="F74" s="75">
        <v>3</v>
      </c>
      <c r="G74" s="54" t="s">
        <v>182</v>
      </c>
      <c r="H74" s="55" t="s">
        <v>299</v>
      </c>
      <c r="I74" s="442">
        <f>IFERROR(INDEX('3.4-3.8 Map'!$CQ$5:$CT$74,MATCH(H74,'3.4-3.8 Map'!AreaNames,0),MATCH($C$4,'3.4-3.8 Map'!$CQ$4:$CT$4,0)),0)</f>
        <v>140</v>
      </c>
      <c r="J74" s="441">
        <f t="shared" si="30"/>
        <v>6</v>
      </c>
      <c r="K74" s="57">
        <f>SUMIFS('Sub-Areas'!$D:$D,'Sub-Areas'!$B:$B,H74)</f>
        <v>887</v>
      </c>
      <c r="L74" s="123">
        <f t="shared" si="31"/>
        <v>7.3974243286024292E-4</v>
      </c>
      <c r="M74" s="124">
        <f t="shared" si="32"/>
        <v>1050700</v>
      </c>
      <c r="N74" s="124">
        <f t="shared" si="33"/>
        <v>1051587</v>
      </c>
      <c r="O74" s="123">
        <f t="shared" si="34"/>
        <v>0.87700510230462714</v>
      </c>
      <c r="P74" s="118" t="str">
        <f t="shared" si="35"/>
        <v>Significant</v>
      </c>
      <c r="Q74" s="125" t="str">
        <f t="shared" si="36"/>
        <v>-</v>
      </c>
    </row>
    <row r="75" spans="5:63" ht="16.5" customHeight="1" x14ac:dyDescent="0.25">
      <c r="E75" s="60" t="s">
        <v>581</v>
      </c>
      <c r="F75" s="75">
        <v>3</v>
      </c>
      <c r="G75" s="54" t="s">
        <v>182</v>
      </c>
      <c r="H75" s="55" t="s">
        <v>295</v>
      </c>
      <c r="I75" s="440">
        <f>IFERROR(INDEX('3.4-3.8 Map'!$CQ$5:$CT$74,MATCH(H75,'3.4-3.8 Map'!AreaNames,0),MATCH($C$4,'3.4-3.8 Map'!$CQ$4:$CT$4,0)),0)</f>
        <v>140</v>
      </c>
      <c r="J75" s="441">
        <f t="shared" si="30"/>
        <v>7</v>
      </c>
      <c r="K75" s="57">
        <f>SUMIFS('Sub-Areas'!$D:$D,'Sub-Areas'!$B:$B,H75)</f>
        <v>210</v>
      </c>
      <c r="L75" s="123">
        <f t="shared" si="31"/>
        <v>1.751363144313991E-4</v>
      </c>
      <c r="M75" s="124">
        <f t="shared" si="32"/>
        <v>1051377</v>
      </c>
      <c r="N75" s="124">
        <f t="shared" si="33"/>
        <v>1051587</v>
      </c>
      <c r="O75" s="123">
        <f t="shared" si="34"/>
        <v>0.87700510230462714</v>
      </c>
      <c r="P75" s="118" t="str">
        <f t="shared" si="35"/>
        <v>Significant</v>
      </c>
      <c r="Q75" s="125" t="str">
        <f t="shared" si="36"/>
        <v>-</v>
      </c>
    </row>
    <row r="76" spans="5:63" ht="16.5" customHeight="1" x14ac:dyDescent="0.25">
      <c r="E76" s="60" t="s">
        <v>581</v>
      </c>
      <c r="F76" s="75">
        <v>3</v>
      </c>
      <c r="G76" s="54" t="s">
        <v>182</v>
      </c>
      <c r="H76" s="55" t="s">
        <v>297</v>
      </c>
      <c r="I76" s="442">
        <f>IFERROR(INDEX('3.4-3.8 Map'!$CQ$5:$CT$74,MATCH(H76,'3.4-3.8 Map'!AreaNames,0),MATCH($C$4,'3.4-3.8 Map'!$CQ$4:$CT$4,0)),0)</f>
        <v>140</v>
      </c>
      <c r="J76" s="441">
        <f t="shared" si="30"/>
        <v>8</v>
      </c>
      <c r="K76" s="57">
        <f>SUMIFS('Sub-Areas'!$D:$D,'Sub-Areas'!$B:$B,H76)</f>
        <v>29</v>
      </c>
      <c r="L76" s="123">
        <f t="shared" si="31"/>
        <v>2.4185491040526542E-5</v>
      </c>
      <c r="M76" s="124">
        <f t="shared" si="32"/>
        <v>1051558</v>
      </c>
      <c r="N76" s="124">
        <f t="shared" si="33"/>
        <v>1051587</v>
      </c>
      <c r="O76" s="123">
        <f t="shared" si="34"/>
        <v>0.87700510230462714</v>
      </c>
      <c r="P76" s="118" t="str">
        <f t="shared" si="35"/>
        <v>Significant</v>
      </c>
      <c r="Q76" s="125" t="str">
        <f t="shared" si="36"/>
        <v>-</v>
      </c>
    </row>
    <row r="77" spans="5:63" ht="16.5" customHeight="1" x14ac:dyDescent="0.25">
      <c r="E77" s="60" t="s">
        <v>581</v>
      </c>
      <c r="F77" s="75">
        <v>3</v>
      </c>
      <c r="G77" s="54" t="s">
        <v>182</v>
      </c>
      <c r="H77" s="55" t="s">
        <v>322</v>
      </c>
      <c r="I77" s="440">
        <f>IFERROR(INDEX('3.4-3.8 Map'!$CQ$5:$CT$74,MATCH(H77,'3.4-3.8 Map'!AreaNames,0),MATCH($C$4,'3.4-3.8 Map'!$CQ$4:$CT$4,0)),0)</f>
        <v>96.5</v>
      </c>
      <c r="J77" s="441">
        <f t="shared" si="30"/>
        <v>9</v>
      </c>
      <c r="K77" s="57">
        <f>SUMIFS('Sub-Areas'!$D:$D,'Sub-Areas'!$B:$B,H77)</f>
        <v>122770</v>
      </c>
      <c r="L77" s="123">
        <f t="shared" si="31"/>
        <v>0.10238802534639461</v>
      </c>
      <c r="M77" s="124">
        <f t="shared" si="32"/>
        <v>1051587</v>
      </c>
      <c r="N77" s="124">
        <f t="shared" si="33"/>
        <v>1174357</v>
      </c>
      <c r="O77" s="123">
        <f t="shared" si="34"/>
        <v>0.97939312765102171</v>
      </c>
      <c r="P77" s="118" t="str">
        <f t="shared" si="35"/>
        <v>Significant</v>
      </c>
      <c r="Q77" s="125" t="str">
        <f t="shared" si="36"/>
        <v>-</v>
      </c>
    </row>
    <row r="78" spans="5:63" ht="16.5" customHeight="1" x14ac:dyDescent="0.25">
      <c r="E78" s="60" t="s">
        <v>581</v>
      </c>
      <c r="F78" s="75">
        <v>3</v>
      </c>
      <c r="G78" s="54" t="s">
        <v>182</v>
      </c>
      <c r="H78" s="55" t="s">
        <v>288</v>
      </c>
      <c r="I78" s="440">
        <f>IFERROR(INDEX('3.4-3.8 Map'!$CQ$5:$CT$74,MATCH(H78,'3.4-3.8 Map'!AreaNames,0),MATCH($C$4,'3.4-3.8 Map'!$CQ$4:$CT$4,0)),0)</f>
        <v>65</v>
      </c>
      <c r="J78" s="441">
        <f t="shared" si="30"/>
        <v>10</v>
      </c>
      <c r="K78" s="57">
        <f>SUMIFS('Sub-Areas'!$D:$D,'Sub-Areas'!$B:$B,H78)</f>
        <v>12272</v>
      </c>
      <c r="L78" s="123">
        <f t="shared" si="31"/>
        <v>1.0234632622391094E-2</v>
      </c>
      <c r="M78" s="124">
        <f t="shared" si="32"/>
        <v>1186794</v>
      </c>
      <c r="N78" s="124">
        <f t="shared" si="33"/>
        <v>1199066</v>
      </c>
      <c r="O78" s="123">
        <f t="shared" si="34"/>
        <v>1</v>
      </c>
      <c r="P78" s="118" t="str">
        <f t="shared" si="35"/>
        <v>Significant</v>
      </c>
      <c r="Q78" s="125" t="str">
        <f t="shared" si="36"/>
        <v>-</v>
      </c>
    </row>
    <row r="79" spans="5:63" ht="16.5" customHeight="1" x14ac:dyDescent="0.25">
      <c r="E79" s="60" t="s">
        <v>581</v>
      </c>
      <c r="F79" s="75">
        <v>3</v>
      </c>
      <c r="G79" s="54" t="s">
        <v>182</v>
      </c>
      <c r="H79" s="55" t="s">
        <v>344</v>
      </c>
      <c r="I79" s="442">
        <f>IFERROR(INDEX('3.4-3.8 Map'!$CQ$5:$CT$74,MATCH(H79,'3.4-3.8 Map'!AreaNames,0),MATCH($C$4,'3.4-3.8 Map'!$CQ$4:$CT$4,0)),0)</f>
        <v>65</v>
      </c>
      <c r="J79" s="441">
        <f t="shared" si="30"/>
        <v>11</v>
      </c>
      <c r="K79" s="57">
        <f>SUMIFS('Sub-Areas'!$D:$D,'Sub-Areas'!$B:$B,H79)</f>
        <v>11877</v>
      </c>
      <c r="L79" s="123">
        <f t="shared" si="31"/>
        <v>9.905209554770129E-3</v>
      </c>
      <c r="M79" s="124">
        <f t="shared" si="32"/>
        <v>1187189</v>
      </c>
      <c r="N79" s="124">
        <f t="shared" si="33"/>
        <v>1199066</v>
      </c>
      <c r="O79" s="123">
        <f t="shared" si="34"/>
        <v>1</v>
      </c>
      <c r="P79" s="118" t="str">
        <f t="shared" si="35"/>
        <v>Significant</v>
      </c>
      <c r="Q79" s="125" t="str">
        <f t="shared" si="36"/>
        <v>-</v>
      </c>
    </row>
    <row r="80" spans="5:63" ht="16.5" customHeight="1" x14ac:dyDescent="0.25">
      <c r="E80" s="60" t="s">
        <v>581</v>
      </c>
      <c r="F80" s="75">
        <v>3</v>
      </c>
      <c r="G80" s="54" t="s">
        <v>182</v>
      </c>
      <c r="H80" s="55" t="s">
        <v>291</v>
      </c>
      <c r="I80" s="440">
        <f>IFERROR(INDEX('3.4-3.8 Map'!$CQ$5:$CT$74,MATCH(H80,'3.4-3.8 Map'!AreaNames,0),MATCH($C$4,'3.4-3.8 Map'!$CQ$4:$CT$4,0)),0)</f>
        <v>65</v>
      </c>
      <c r="J80" s="441">
        <f t="shared" si="30"/>
        <v>12</v>
      </c>
      <c r="K80" s="57">
        <f>SUMIFS('Sub-Areas'!$D:$D,'Sub-Areas'!$B:$B,H80)</f>
        <v>560</v>
      </c>
      <c r="L80" s="123">
        <f t="shared" si="31"/>
        <v>4.6703017181706427E-4</v>
      </c>
      <c r="M80" s="124">
        <f t="shared" si="32"/>
        <v>1198506</v>
      </c>
      <c r="N80" s="124">
        <f t="shared" si="33"/>
        <v>1199066</v>
      </c>
      <c r="O80" s="123">
        <f t="shared" si="34"/>
        <v>1</v>
      </c>
      <c r="P80" s="118" t="str">
        <f t="shared" si="35"/>
        <v>Significant</v>
      </c>
      <c r="Q80" s="125" t="str">
        <f t="shared" si="36"/>
        <v>-</v>
      </c>
    </row>
    <row r="81" spans="5:17" ht="16.5" customHeight="1" x14ac:dyDescent="0.25">
      <c r="E81" s="60" t="s">
        <v>581</v>
      </c>
      <c r="F81" s="75">
        <v>3</v>
      </c>
      <c r="G81" s="54" t="s">
        <v>178</v>
      </c>
      <c r="H81" s="55" t="s">
        <v>394</v>
      </c>
      <c r="I81" s="442">
        <f>IFERROR(INDEX('3.4-3.8 Map'!$CQ$5:$CT$74,MATCH(H81,'3.4-3.8 Map'!AreaNames,0),MATCH($C$4,'3.4-3.8 Map'!$CQ$4:$CT$4,0)),0)</f>
        <v>142.5</v>
      </c>
      <c r="J81" s="441">
        <f t="shared" si="30"/>
        <v>1</v>
      </c>
      <c r="K81" s="57">
        <f>SUMIFS('Sub-Areas'!$D:$D,'Sub-Areas'!$B:$B,H81)</f>
        <v>206333</v>
      </c>
      <c r="L81" s="123">
        <f t="shared" si="31"/>
        <v>0.11657534602594191</v>
      </c>
      <c r="M81" s="124">
        <f t="shared" si="32"/>
        <v>0</v>
      </c>
      <c r="N81" s="124">
        <f t="shared" si="33"/>
        <v>206333</v>
      </c>
      <c r="O81" s="123">
        <f t="shared" si="34"/>
        <v>0.11657534602594191</v>
      </c>
      <c r="P81" s="118" t="str">
        <f t="shared" si="35"/>
        <v>Insignificant</v>
      </c>
      <c r="Q81" s="125" t="str">
        <f t="shared" si="36"/>
        <v>-</v>
      </c>
    </row>
    <row r="82" spans="5:17" ht="16.5" customHeight="1" x14ac:dyDescent="0.25">
      <c r="E82" s="60" t="s">
        <v>581</v>
      </c>
      <c r="F82" s="75">
        <v>3</v>
      </c>
      <c r="G82" s="54" t="s">
        <v>178</v>
      </c>
      <c r="H82" s="55" t="s">
        <v>212</v>
      </c>
      <c r="I82" s="442">
        <f>IFERROR(INDEX('3.4-3.8 Map'!$CQ$5:$CT$74,MATCH(H82,'3.4-3.8 Map'!AreaNames,0),MATCH($C$4,'3.4-3.8 Map'!$CQ$4:$CT$4,0)),0)</f>
        <v>140</v>
      </c>
      <c r="J82" s="441">
        <f t="shared" si="30"/>
        <v>2</v>
      </c>
      <c r="K82" s="57">
        <f>SUMIFS('Sub-Areas'!$D:$D,'Sub-Areas'!$B:$B,H82)</f>
        <v>664868</v>
      </c>
      <c r="L82" s="123">
        <f t="shared" si="31"/>
        <v>0.37564140084996561</v>
      </c>
      <c r="M82" s="124">
        <f t="shared" si="32"/>
        <v>770803</v>
      </c>
      <c r="N82" s="124">
        <f t="shared" si="33"/>
        <v>1435671</v>
      </c>
      <c r="O82" s="123">
        <f t="shared" si="34"/>
        <v>0.81113463965730181</v>
      </c>
      <c r="P82" s="118" t="str">
        <f t="shared" si="35"/>
        <v>Significant</v>
      </c>
      <c r="Q82" s="125">
        <f t="shared" si="36"/>
        <v>140</v>
      </c>
    </row>
    <row r="83" spans="5:17" ht="16.5" customHeight="1" x14ac:dyDescent="0.25">
      <c r="E83" s="60" t="s">
        <v>581</v>
      </c>
      <c r="F83" s="75">
        <v>3</v>
      </c>
      <c r="G83" s="54" t="s">
        <v>178</v>
      </c>
      <c r="H83" s="55" t="s">
        <v>284</v>
      </c>
      <c r="I83" s="442">
        <f>IFERROR(INDEX('3.4-3.8 Map'!$CQ$5:$CT$74,MATCH(H83,'3.4-3.8 Map'!AreaNames,0),MATCH($C$4,'3.4-3.8 Map'!$CQ$4:$CT$4,0)),0)</f>
        <v>140</v>
      </c>
      <c r="J83" s="441">
        <f t="shared" si="30"/>
        <v>3</v>
      </c>
      <c r="K83" s="57">
        <f>SUMIFS('Sub-Areas'!$D:$D,'Sub-Areas'!$B:$B,H83)</f>
        <v>532579</v>
      </c>
      <c r="L83" s="123">
        <f t="shared" si="31"/>
        <v>0.30089991039315145</v>
      </c>
      <c r="M83" s="124">
        <f t="shared" si="32"/>
        <v>903092</v>
      </c>
      <c r="N83" s="124">
        <f t="shared" si="33"/>
        <v>1435671</v>
      </c>
      <c r="O83" s="123">
        <f t="shared" si="34"/>
        <v>0.81113463965730181</v>
      </c>
      <c r="P83" s="118" t="str">
        <f t="shared" si="35"/>
        <v>Significant</v>
      </c>
      <c r="Q83" s="125" t="str">
        <f t="shared" si="36"/>
        <v>-</v>
      </c>
    </row>
    <row r="84" spans="5:17" ht="16.5" customHeight="1" x14ac:dyDescent="0.25">
      <c r="E84" s="60" t="s">
        <v>581</v>
      </c>
      <c r="F84" s="75">
        <v>3</v>
      </c>
      <c r="G84" s="54" t="s">
        <v>178</v>
      </c>
      <c r="H84" s="55" t="s">
        <v>282</v>
      </c>
      <c r="I84" s="442">
        <f>IFERROR(INDEX('3.4-3.8 Map'!$CQ$5:$CT$74,MATCH(H84,'3.4-3.8 Map'!AreaNames,0),MATCH($C$4,'3.4-3.8 Map'!$CQ$4:$CT$4,0)),0)</f>
        <v>140</v>
      </c>
      <c r="J84" s="441">
        <f t="shared" si="30"/>
        <v>4</v>
      </c>
      <c r="K84" s="57">
        <f>SUMIFS('Sub-Areas'!$D:$D,'Sub-Areas'!$B:$B,H84)</f>
        <v>31891</v>
      </c>
      <c r="L84" s="123">
        <f t="shared" si="31"/>
        <v>1.801798238824286E-2</v>
      </c>
      <c r="M84" s="124">
        <f t="shared" si="32"/>
        <v>1403780</v>
      </c>
      <c r="N84" s="124">
        <f t="shared" si="33"/>
        <v>1435671</v>
      </c>
      <c r="O84" s="123">
        <f t="shared" si="34"/>
        <v>0.81113463965730181</v>
      </c>
      <c r="P84" s="118" t="str">
        <f t="shared" si="35"/>
        <v>Significant</v>
      </c>
      <c r="Q84" s="125" t="str">
        <f t="shared" si="36"/>
        <v>-</v>
      </c>
    </row>
    <row r="85" spans="5:17" ht="16.5" customHeight="1" x14ac:dyDescent="0.25">
      <c r="E85" s="60" t="s">
        <v>581</v>
      </c>
      <c r="F85" s="75">
        <v>3</v>
      </c>
      <c r="G85" s="54" t="s">
        <v>178</v>
      </c>
      <c r="H85" s="55" t="s">
        <v>278</v>
      </c>
      <c r="I85" s="440">
        <f>IFERROR(INDEX('3.4-3.8 Map'!$CQ$5:$CT$74,MATCH(H85,'3.4-3.8 Map'!AreaNames,0),MATCH($C$4,'3.4-3.8 Map'!$CQ$4:$CT$4,0)),0)</f>
        <v>65</v>
      </c>
      <c r="J85" s="441">
        <f t="shared" si="30"/>
        <v>5</v>
      </c>
      <c r="K85" s="57">
        <f>SUMIFS('Sub-Areas'!$D:$D,'Sub-Areas'!$B:$B,H85)</f>
        <v>334265</v>
      </c>
      <c r="L85" s="123">
        <f t="shared" si="31"/>
        <v>0.188855190586874</v>
      </c>
      <c r="M85" s="124">
        <f t="shared" si="32"/>
        <v>1435689</v>
      </c>
      <c r="N85" s="124">
        <f t="shared" si="33"/>
        <v>1769954</v>
      </c>
      <c r="O85" s="123">
        <f t="shared" si="34"/>
        <v>1</v>
      </c>
      <c r="P85" s="118" t="str">
        <f t="shared" si="35"/>
        <v>Significant</v>
      </c>
      <c r="Q85" s="125" t="str">
        <f t="shared" si="36"/>
        <v>-</v>
      </c>
    </row>
    <row r="86" spans="5:17" ht="16.5" customHeight="1" x14ac:dyDescent="0.25">
      <c r="E86" s="60" t="s">
        <v>581</v>
      </c>
      <c r="F86" s="75">
        <v>3</v>
      </c>
      <c r="G86" s="54" t="s">
        <v>178</v>
      </c>
      <c r="H86" s="55" t="s">
        <v>275</v>
      </c>
      <c r="I86" s="442">
        <f>IFERROR(INDEX('3.4-3.8 Map'!$CQ$5:$CT$74,MATCH(H86,'3.4-3.8 Map'!AreaNames,0),MATCH($C$4,'3.4-3.8 Map'!$CQ$4:$CT$4,0)),0)</f>
        <v>65</v>
      </c>
      <c r="J86" s="441">
        <f t="shared" si="30"/>
        <v>6</v>
      </c>
      <c r="K86" s="57">
        <f>SUMIFS('Sub-Areas'!$D:$D,'Sub-Areas'!$B:$B,H86)</f>
        <v>18</v>
      </c>
      <c r="L86" s="123">
        <f t="shared" si="31"/>
        <v>1.0169755824162662E-5</v>
      </c>
      <c r="M86" s="124">
        <f t="shared" si="32"/>
        <v>1769936</v>
      </c>
      <c r="N86" s="124">
        <f t="shared" si="33"/>
        <v>1769954</v>
      </c>
      <c r="O86" s="123">
        <f t="shared" si="34"/>
        <v>1</v>
      </c>
      <c r="P86" s="118" t="str">
        <f t="shared" si="35"/>
        <v>Significant</v>
      </c>
      <c r="Q86" s="125" t="str">
        <f t="shared" si="36"/>
        <v>-</v>
      </c>
    </row>
    <row r="87" spans="5:17" ht="16.5" customHeight="1" x14ac:dyDescent="0.25">
      <c r="E87" s="60" t="s">
        <v>581</v>
      </c>
      <c r="F87" s="75">
        <v>3</v>
      </c>
      <c r="G87" s="54" t="s">
        <v>188</v>
      </c>
      <c r="H87" s="55" t="s">
        <v>351</v>
      </c>
      <c r="I87" s="442">
        <f>IFERROR(INDEX('3.4-3.8 Map'!$CQ$5:$CT$74,MATCH(H87,'3.4-3.8 Map'!AreaNames,0),MATCH($C$4,'3.4-3.8 Map'!$CQ$4:$CT$4,0)),0)</f>
        <v>140</v>
      </c>
      <c r="J87" s="441">
        <f t="shared" si="30"/>
        <v>1</v>
      </c>
      <c r="K87" s="57">
        <f>SUMIFS('Sub-Areas'!$D:$D,'Sub-Areas'!$B:$B,H87)</f>
        <v>158151</v>
      </c>
      <c r="L87" s="123">
        <f t="shared" si="31"/>
        <v>0.7257229650976037</v>
      </c>
      <c r="M87" s="124">
        <f t="shared" si="32"/>
        <v>0</v>
      </c>
      <c r="N87" s="124">
        <f t="shared" si="33"/>
        <v>158151</v>
      </c>
      <c r="O87" s="123">
        <f t="shared" si="34"/>
        <v>0.7257229650976037</v>
      </c>
      <c r="P87" s="118" t="str">
        <f t="shared" si="35"/>
        <v>Significant</v>
      </c>
      <c r="Q87" s="125">
        <f t="shared" si="36"/>
        <v>140</v>
      </c>
    </row>
    <row r="88" spans="5:17" ht="16.5" customHeight="1" x14ac:dyDescent="0.25">
      <c r="E88" s="60" t="s">
        <v>581</v>
      </c>
      <c r="F88" s="75">
        <v>3</v>
      </c>
      <c r="G88" s="54" t="s">
        <v>188</v>
      </c>
      <c r="H88" s="55" t="s">
        <v>268</v>
      </c>
      <c r="I88" s="440">
        <f>IFERROR(INDEX('3.4-3.8 Map'!$CQ$5:$CT$74,MATCH(H88,'3.4-3.8 Map'!AreaNames,0),MATCH($C$4,'3.4-3.8 Map'!$CQ$4:$CT$4,0)),0)</f>
        <v>139</v>
      </c>
      <c r="J88" s="441">
        <f t="shared" si="30"/>
        <v>2</v>
      </c>
      <c r="K88" s="57">
        <f>SUMIFS('Sub-Areas'!$D:$D,'Sub-Areas'!$B:$B,H88)</f>
        <v>35500</v>
      </c>
      <c r="L88" s="123">
        <f t="shared" si="31"/>
        <v>0.16290232284945991</v>
      </c>
      <c r="M88" s="124">
        <f t="shared" si="32"/>
        <v>182422</v>
      </c>
      <c r="N88" s="124">
        <f t="shared" si="33"/>
        <v>217922</v>
      </c>
      <c r="O88" s="123">
        <f t="shared" si="34"/>
        <v>1</v>
      </c>
      <c r="P88" s="118" t="str">
        <f t="shared" si="35"/>
        <v>Significant</v>
      </c>
      <c r="Q88" s="125" t="str">
        <f t="shared" si="36"/>
        <v>-</v>
      </c>
    </row>
    <row r="89" spans="5:17" ht="16.5" customHeight="1" x14ac:dyDescent="0.25">
      <c r="E89" s="60" t="s">
        <v>581</v>
      </c>
      <c r="F89" s="75">
        <v>3</v>
      </c>
      <c r="G89" s="54" t="s">
        <v>188</v>
      </c>
      <c r="H89" s="55" t="s">
        <v>271</v>
      </c>
      <c r="I89" s="440">
        <f>IFERROR(INDEX('3.4-3.8 Map'!$CQ$5:$CT$74,MATCH(H89,'3.4-3.8 Map'!AreaNames,0),MATCH($C$4,'3.4-3.8 Map'!$CQ$4:$CT$4,0)),0)</f>
        <v>139</v>
      </c>
      <c r="J89" s="441">
        <f t="shared" si="30"/>
        <v>3</v>
      </c>
      <c r="K89" s="57">
        <f>SUMIFS('Sub-Areas'!$D:$D,'Sub-Areas'!$B:$B,H89)</f>
        <v>24271</v>
      </c>
      <c r="L89" s="123">
        <f t="shared" si="31"/>
        <v>0.11137471205293638</v>
      </c>
      <c r="M89" s="124">
        <f t="shared" si="32"/>
        <v>193651</v>
      </c>
      <c r="N89" s="124">
        <f t="shared" si="33"/>
        <v>217922</v>
      </c>
      <c r="O89" s="123">
        <f t="shared" si="34"/>
        <v>1</v>
      </c>
      <c r="P89" s="118" t="str">
        <f t="shared" si="35"/>
        <v>Significant</v>
      </c>
      <c r="Q89" s="125" t="str">
        <f t="shared" si="36"/>
        <v>-</v>
      </c>
    </row>
    <row r="90" spans="5:17" ht="16.5" customHeight="1" x14ac:dyDescent="0.25">
      <c r="E90" s="60" t="s">
        <v>581</v>
      </c>
      <c r="F90" s="75">
        <v>3</v>
      </c>
      <c r="G90" s="54" t="s">
        <v>185</v>
      </c>
      <c r="H90" s="55" t="s">
        <v>307</v>
      </c>
      <c r="I90" s="442">
        <f>IFERROR(INDEX('3.4-3.8 Map'!$CQ$5:$CT$74,MATCH(H90,'3.4-3.8 Map'!AreaNames,0),MATCH($C$4,'3.4-3.8 Map'!$CQ$4:$CT$4,0)),0)</f>
        <v>175</v>
      </c>
      <c r="J90" s="441">
        <f t="shared" si="30"/>
        <v>1</v>
      </c>
      <c r="K90" s="57">
        <f>SUMIFS('Sub-Areas'!$D:$D,'Sub-Areas'!$B:$B,H90)</f>
        <v>214476</v>
      </c>
      <c r="L90" s="123">
        <f t="shared" si="31"/>
        <v>0.19337335873464673</v>
      </c>
      <c r="M90" s="124">
        <f t="shared" si="32"/>
        <v>34817</v>
      </c>
      <c r="N90" s="124">
        <f t="shared" si="33"/>
        <v>249293</v>
      </c>
      <c r="O90" s="123">
        <f t="shared" si="34"/>
        <v>0.22476465767282255</v>
      </c>
      <c r="P90" s="118" t="str">
        <f t="shared" si="35"/>
        <v>Insignificant</v>
      </c>
      <c r="Q90" s="125" t="str">
        <f t="shared" si="36"/>
        <v>-</v>
      </c>
    </row>
    <row r="91" spans="5:17" ht="16.5" customHeight="1" x14ac:dyDescent="0.25">
      <c r="E91" s="60" t="s">
        <v>581</v>
      </c>
      <c r="F91" s="75">
        <v>3</v>
      </c>
      <c r="G91" s="54" t="s">
        <v>185</v>
      </c>
      <c r="H91" s="55" t="s">
        <v>312</v>
      </c>
      <c r="I91" s="440">
        <f>IFERROR(INDEX('3.4-3.8 Map'!$CQ$5:$CT$74,MATCH(H91,'3.4-3.8 Map'!AreaNames,0),MATCH($C$4,'3.4-3.8 Map'!$CQ$4:$CT$4,0)),0)</f>
        <v>175</v>
      </c>
      <c r="J91" s="441">
        <f t="shared" si="30"/>
        <v>2</v>
      </c>
      <c r="K91" s="57">
        <f>SUMIFS('Sub-Areas'!$D:$D,'Sub-Areas'!$B:$B,H91)</f>
        <v>28040</v>
      </c>
      <c r="L91" s="123">
        <f t="shared" si="31"/>
        <v>2.5281098952421224E-2</v>
      </c>
      <c r="M91" s="124">
        <f t="shared" si="32"/>
        <v>221253</v>
      </c>
      <c r="N91" s="124">
        <f t="shared" si="33"/>
        <v>249293</v>
      </c>
      <c r="O91" s="123">
        <f t="shared" si="34"/>
        <v>0.22476465767282255</v>
      </c>
      <c r="P91" s="118" t="str">
        <f t="shared" si="35"/>
        <v>Insignificant</v>
      </c>
      <c r="Q91" s="125" t="str">
        <f t="shared" si="36"/>
        <v>-</v>
      </c>
    </row>
    <row r="92" spans="5:17" ht="16.5" customHeight="1" x14ac:dyDescent="0.25">
      <c r="E92" s="60" t="s">
        <v>581</v>
      </c>
      <c r="F92" s="75">
        <v>3</v>
      </c>
      <c r="G92" s="54" t="s">
        <v>185</v>
      </c>
      <c r="H92" s="55" t="s">
        <v>310</v>
      </c>
      <c r="I92" s="442">
        <f>IFERROR(INDEX('3.4-3.8 Map'!$CQ$5:$CT$74,MATCH(H92,'3.4-3.8 Map'!AreaNames,0),MATCH($C$4,'3.4-3.8 Map'!$CQ$4:$CT$4,0)),0)</f>
        <v>175</v>
      </c>
      <c r="J92" s="441">
        <f t="shared" si="30"/>
        <v>3</v>
      </c>
      <c r="K92" s="57">
        <f>SUMIFS('Sub-Areas'!$D:$D,'Sub-Areas'!$B:$B,H92)</f>
        <v>6000</v>
      </c>
      <c r="L92" s="123">
        <f t="shared" si="31"/>
        <v>5.4096502751257965E-3</v>
      </c>
      <c r="M92" s="124">
        <f t="shared" si="32"/>
        <v>243293</v>
      </c>
      <c r="N92" s="124">
        <f t="shared" si="33"/>
        <v>249293</v>
      </c>
      <c r="O92" s="123">
        <f t="shared" si="34"/>
        <v>0.22476465767282255</v>
      </c>
      <c r="P92" s="118" t="str">
        <f t="shared" si="35"/>
        <v>Insignificant</v>
      </c>
      <c r="Q92" s="125" t="str">
        <f t="shared" si="36"/>
        <v>-</v>
      </c>
    </row>
    <row r="93" spans="5:17" ht="16.5" customHeight="1" x14ac:dyDescent="0.25">
      <c r="E93" s="60" t="s">
        <v>581</v>
      </c>
      <c r="F93" s="75">
        <v>3</v>
      </c>
      <c r="G93" s="54" t="s">
        <v>185</v>
      </c>
      <c r="H93" s="55" t="s">
        <v>314</v>
      </c>
      <c r="I93" s="440">
        <f>IFERROR(INDEX('3.4-3.8 Map'!$CQ$5:$CT$74,MATCH(H93,'3.4-3.8 Map'!AreaNames,0),MATCH($C$4,'3.4-3.8 Map'!$CQ$4:$CT$4,0)),0)</f>
        <v>175</v>
      </c>
      <c r="J93" s="441">
        <f t="shared" si="30"/>
        <v>4</v>
      </c>
      <c r="K93" s="57">
        <f>SUMIFS('Sub-Areas'!$D:$D,'Sub-Areas'!$B:$B,H93)</f>
        <v>777</v>
      </c>
      <c r="L93" s="123">
        <f t="shared" si="31"/>
        <v>7.0054971062879069E-4</v>
      </c>
      <c r="M93" s="124">
        <f t="shared" si="32"/>
        <v>248516</v>
      </c>
      <c r="N93" s="124">
        <f t="shared" si="33"/>
        <v>249293</v>
      </c>
      <c r="O93" s="123">
        <f t="shared" si="34"/>
        <v>0.22476465767282255</v>
      </c>
      <c r="P93" s="118" t="str">
        <f t="shared" si="35"/>
        <v>Insignificant</v>
      </c>
      <c r="Q93" s="125" t="str">
        <f t="shared" si="36"/>
        <v>-</v>
      </c>
    </row>
    <row r="94" spans="5:17" ht="16.5" customHeight="1" x14ac:dyDescent="0.25">
      <c r="E94" s="60" t="s">
        <v>581</v>
      </c>
      <c r="F94" s="75">
        <v>3</v>
      </c>
      <c r="G94" s="54" t="s">
        <v>185</v>
      </c>
      <c r="H94" s="55" t="s">
        <v>388</v>
      </c>
      <c r="I94" s="442">
        <f>IFERROR(INDEX('3.4-3.8 Map'!$CQ$5:$CT$74,MATCH(H94,'3.4-3.8 Map'!AreaNames,0),MATCH($C$4,'3.4-3.8 Map'!$CQ$4:$CT$4,0)),0)</f>
        <v>142.5</v>
      </c>
      <c r="J94" s="441">
        <f t="shared" si="30"/>
        <v>5</v>
      </c>
      <c r="K94" s="57">
        <f>SUMIFS('Sub-Areas'!$D:$D,'Sub-Areas'!$B:$B,H94)</f>
        <v>299524</v>
      </c>
      <c r="L94" s="123">
        <f t="shared" si="31"/>
        <v>0.27005334816779653</v>
      </c>
      <c r="M94" s="124">
        <f t="shared" si="32"/>
        <v>249293</v>
      </c>
      <c r="N94" s="124">
        <f t="shared" si="33"/>
        <v>548817</v>
      </c>
      <c r="O94" s="123">
        <f t="shared" si="34"/>
        <v>0.49481800584061908</v>
      </c>
      <c r="P94" s="118" t="str">
        <f t="shared" si="35"/>
        <v>Significant</v>
      </c>
      <c r="Q94" s="125">
        <f t="shared" si="36"/>
        <v>142.5</v>
      </c>
    </row>
    <row r="95" spans="5:17" ht="16.5" customHeight="1" x14ac:dyDescent="0.25">
      <c r="E95" s="60" t="s">
        <v>581</v>
      </c>
      <c r="F95" s="75">
        <v>3</v>
      </c>
      <c r="G95" s="54" t="s">
        <v>185</v>
      </c>
      <c r="H95" s="55" t="s">
        <v>366</v>
      </c>
      <c r="I95" s="442">
        <f>IFERROR(INDEX('3.4-3.8 Map'!$CQ$5:$CT$74,MATCH(H95,'3.4-3.8 Map'!AreaNames,0),MATCH($C$4,'3.4-3.8 Map'!$CQ$4:$CT$4,0)),0)</f>
        <v>140</v>
      </c>
      <c r="J95" s="441">
        <f t="shared" si="30"/>
        <v>6</v>
      </c>
      <c r="K95" s="57">
        <f>SUMIFS('Sub-Areas'!$D:$D,'Sub-Areas'!$B:$B,H95)</f>
        <v>560312</v>
      </c>
      <c r="L95" s="123">
        <f t="shared" si="31"/>
        <v>0.50518199415938092</v>
      </c>
      <c r="M95" s="124">
        <f t="shared" si="32"/>
        <v>548817</v>
      </c>
      <c r="N95" s="124">
        <f t="shared" si="33"/>
        <v>1109129</v>
      </c>
      <c r="O95" s="123">
        <f t="shared" si="34"/>
        <v>1</v>
      </c>
      <c r="P95" s="118" t="str">
        <f t="shared" si="35"/>
        <v>Significant</v>
      </c>
      <c r="Q95" s="125" t="str">
        <f t="shared" si="36"/>
        <v>-</v>
      </c>
    </row>
    <row r="96" spans="5:17" ht="16.5" customHeight="1" x14ac:dyDescent="0.25">
      <c r="E96" s="60" t="s">
        <v>581</v>
      </c>
      <c r="F96" s="75">
        <v>3</v>
      </c>
      <c r="G96" s="54" t="s">
        <v>191</v>
      </c>
      <c r="H96" s="55" t="s">
        <v>379</v>
      </c>
      <c r="I96" s="440">
        <f>IFERROR(INDEX('3.4-3.8 Map'!$CQ$5:$CT$74,MATCH(H96,'3.4-3.8 Map'!AreaNames,0),MATCH($C$4,'3.4-3.8 Map'!$CQ$4:$CT$4,0)),0)</f>
        <v>75</v>
      </c>
      <c r="J96" s="441">
        <f t="shared" si="30"/>
        <v>1</v>
      </c>
      <c r="K96" s="57">
        <f>SUMIFS('Sub-Areas'!$D:$D,'Sub-Areas'!$B:$B,H96)</f>
        <v>229260</v>
      </c>
      <c r="L96" s="123">
        <f t="shared" si="31"/>
        <v>0.9494150533181489</v>
      </c>
      <c r="M96" s="124">
        <f t="shared" si="32"/>
        <v>12215</v>
      </c>
      <c r="N96" s="124">
        <f t="shared" si="33"/>
        <v>241475</v>
      </c>
      <c r="O96" s="123">
        <f t="shared" si="34"/>
        <v>1</v>
      </c>
      <c r="P96" s="118" t="str">
        <f t="shared" si="35"/>
        <v>Significant</v>
      </c>
      <c r="Q96" s="125">
        <f t="shared" si="36"/>
        <v>75</v>
      </c>
    </row>
    <row r="97" spans="5:17" ht="16.5" customHeight="1" thickBot="1" x14ac:dyDescent="0.3">
      <c r="E97" s="62" t="s">
        <v>581</v>
      </c>
      <c r="F97" s="147">
        <v>3</v>
      </c>
      <c r="G97" s="408" t="s">
        <v>191</v>
      </c>
      <c r="H97" s="148" t="s">
        <v>226</v>
      </c>
      <c r="I97" s="443">
        <f>IFERROR(INDEX('3.4-3.8 Map'!$CQ$5:$CT$74,MATCH(H97,'3.4-3.8 Map'!AreaNames,0),MATCH($C$4,'3.4-3.8 Map'!$CQ$4:$CT$4,0)),0)</f>
        <v>75</v>
      </c>
      <c r="J97" s="444">
        <f t="shared" si="30"/>
        <v>2</v>
      </c>
      <c r="K97" s="142">
        <f>SUMIFS('Sub-Areas'!$D:$D,'Sub-Areas'!$B:$B,H97)</f>
        <v>12215</v>
      </c>
      <c r="L97" s="89">
        <f t="shared" si="31"/>
        <v>5.0584946681851123E-2</v>
      </c>
      <c r="M97" s="88">
        <f t="shared" si="32"/>
        <v>229260</v>
      </c>
      <c r="N97" s="88">
        <f t="shared" si="33"/>
        <v>241475</v>
      </c>
      <c r="O97" s="89">
        <f t="shared" si="34"/>
        <v>1</v>
      </c>
      <c r="P97" s="149" t="str">
        <f t="shared" si="35"/>
        <v>Significant</v>
      </c>
      <c r="Q97" s="150" t="str">
        <f t="shared" si="36"/>
        <v>-</v>
      </c>
    </row>
    <row r="98" spans="5:17" ht="15.6" customHeight="1" x14ac:dyDescent="0.25"/>
    <row r="99" spans="5:17" ht="15.6" customHeight="1" x14ac:dyDescent="0.25"/>
    <row r="100" spans="5:17" ht="15.6" customHeight="1" x14ac:dyDescent="0.25"/>
    <row r="101" spans="5:17" ht="15.6" customHeight="1" x14ac:dyDescent="0.25"/>
    <row r="102" spans="5:17" ht="15.6" customHeight="1" x14ac:dyDescent="0.25"/>
    <row r="103" spans="5:17" ht="15.6" customHeight="1" x14ac:dyDescent="0.25"/>
    <row r="104" spans="5:17" ht="15.6" customHeight="1" x14ac:dyDescent="0.25"/>
    <row r="105" spans="5:17" ht="15.6" customHeight="1" x14ac:dyDescent="0.25"/>
    <row r="106" spans="5:17" ht="15.6" customHeight="1" x14ac:dyDescent="0.25"/>
    <row r="107" spans="5:17" ht="15.6" customHeight="1" x14ac:dyDescent="0.25"/>
    <row r="108" spans="5:17" ht="15.6" customHeight="1" x14ac:dyDescent="0.25"/>
    <row r="109" spans="5:17" ht="15.6" customHeight="1" x14ac:dyDescent="0.25"/>
    <row r="110" spans="5:17" ht="15.6" customHeight="1" x14ac:dyDescent="0.25"/>
    <row r="111" spans="5:17" ht="15.6" customHeight="1" x14ac:dyDescent="0.25"/>
    <row r="112" spans="5:17" ht="15.6" customHeight="1" x14ac:dyDescent="0.25"/>
    <row r="113" spans="5:51" ht="15.6" customHeight="1" x14ac:dyDescent="0.25"/>
    <row r="114" spans="5:51" ht="15.6" customHeight="1" x14ac:dyDescent="0.25">
      <c r="AY114" s="42"/>
    </row>
    <row r="115" spans="5:51" ht="15.6" customHeight="1" x14ac:dyDescent="0.25">
      <c r="AY115" s="42"/>
    </row>
    <row r="116" spans="5:51" ht="15.6" customHeight="1" x14ac:dyDescent="0.25">
      <c r="AY116" s="42"/>
    </row>
    <row r="117" spans="5:51" ht="15.6" customHeight="1" x14ac:dyDescent="0.25">
      <c r="AY117" s="42"/>
    </row>
    <row r="118" spans="5:51" ht="15.6" customHeight="1" x14ac:dyDescent="0.25">
      <c r="AY118" s="42"/>
    </row>
    <row r="119" spans="5:51" ht="15.6" customHeight="1" x14ac:dyDescent="0.25">
      <c r="AY119" s="42"/>
    </row>
    <row r="120" spans="5:51" ht="15.6" customHeight="1" x14ac:dyDescent="0.25">
      <c r="AY120" s="42"/>
    </row>
    <row r="121" spans="5:51" ht="15.6" customHeight="1" x14ac:dyDescent="0.25">
      <c r="AY121" s="42"/>
    </row>
    <row r="122" spans="5:51" ht="15.6" customHeight="1" x14ac:dyDescent="0.25">
      <c r="E122" s="1"/>
      <c r="F122" s="5"/>
      <c r="G122" s="2"/>
      <c r="H122" s="1"/>
      <c r="AY122" s="42"/>
    </row>
    <row r="123" spans="5:51" ht="15.6" customHeight="1" x14ac:dyDescent="0.25">
      <c r="E123" s="1"/>
      <c r="F123" s="5"/>
      <c r="G123" s="2"/>
      <c r="H123" s="1"/>
      <c r="AY123" s="42"/>
    </row>
    <row r="124" spans="5:51" ht="15.6" customHeight="1" x14ac:dyDescent="0.25">
      <c r="E124" s="1"/>
      <c r="F124" s="5"/>
      <c r="G124" s="2"/>
      <c r="H124" s="1"/>
      <c r="AY124" s="42"/>
    </row>
    <row r="125" spans="5:51" ht="15.6" customHeight="1" x14ac:dyDescent="0.25">
      <c r="E125" s="1"/>
      <c r="F125" s="5"/>
      <c r="G125" s="2"/>
      <c r="H125" s="1"/>
      <c r="AY125" s="42"/>
    </row>
    <row r="126" spans="5:51" ht="15.6" customHeight="1" x14ac:dyDescent="0.25">
      <c r="E126" s="1"/>
      <c r="F126" s="5"/>
      <c r="G126" s="2"/>
      <c r="H126" s="1"/>
      <c r="AY126" s="42"/>
    </row>
    <row r="127" spans="5:51" ht="15.6" customHeight="1" x14ac:dyDescent="0.25">
      <c r="E127" s="1"/>
      <c r="F127" s="5"/>
      <c r="G127" s="2"/>
      <c r="H127" s="1"/>
      <c r="AY127" s="42"/>
    </row>
    <row r="128" spans="5:51" ht="15.6" customHeight="1" x14ac:dyDescent="0.25">
      <c r="E128" s="1"/>
      <c r="F128" s="5"/>
      <c r="G128" s="2"/>
      <c r="H128" s="1"/>
      <c r="AY128" s="42"/>
    </row>
    <row r="129" spans="5:51" ht="15.6" customHeight="1" x14ac:dyDescent="0.25">
      <c r="E129" s="1"/>
      <c r="F129" s="5"/>
      <c r="G129" s="2"/>
      <c r="H129" s="1"/>
      <c r="AY129" s="42"/>
    </row>
    <row r="130" spans="5:51" ht="15.6" customHeight="1" x14ac:dyDescent="0.25">
      <c r="E130" s="1"/>
      <c r="F130" s="5"/>
      <c r="G130" s="2"/>
      <c r="H130" s="1"/>
      <c r="AY130" s="42"/>
    </row>
    <row r="131" spans="5:51" ht="15.6" customHeight="1" x14ac:dyDescent="0.25">
      <c r="E131" s="1"/>
      <c r="F131" s="5"/>
      <c r="G131" s="2"/>
      <c r="H131" s="1"/>
      <c r="AY131" s="42"/>
    </row>
    <row r="132" spans="5:51" ht="15.6" customHeight="1" x14ac:dyDescent="0.25">
      <c r="E132" s="1"/>
      <c r="F132" s="5"/>
      <c r="G132" s="2"/>
      <c r="H132" s="1"/>
      <c r="AY132" s="42"/>
    </row>
    <row r="133" spans="5:51" ht="15.6" customHeight="1" x14ac:dyDescent="0.25">
      <c r="E133" s="1"/>
      <c r="F133" s="5"/>
      <c r="G133" s="2"/>
      <c r="H133" s="1"/>
      <c r="AY133" s="42"/>
    </row>
    <row r="134" spans="5:51" ht="15.6" customHeight="1" x14ac:dyDescent="0.25">
      <c r="E134" s="1"/>
      <c r="F134" s="5"/>
      <c r="G134" s="2"/>
      <c r="H134" s="1"/>
      <c r="AY134" s="42"/>
    </row>
    <row r="135" spans="5:51" ht="15.6" customHeight="1" x14ac:dyDescent="0.25">
      <c r="E135" s="1"/>
      <c r="F135" s="5"/>
      <c r="G135" s="2"/>
      <c r="H135" s="1"/>
      <c r="AY135" s="42"/>
    </row>
    <row r="136" spans="5:51" ht="15.6" customHeight="1" x14ac:dyDescent="0.25">
      <c r="E136" s="1"/>
      <c r="F136" s="5"/>
      <c r="G136" s="2"/>
      <c r="H136" s="1"/>
      <c r="AY136" s="42"/>
    </row>
    <row r="137" spans="5:51" ht="15.6" customHeight="1" x14ac:dyDescent="0.25">
      <c r="E137" s="1"/>
      <c r="F137" s="5"/>
      <c r="G137" s="2"/>
      <c r="H137" s="1"/>
      <c r="AY137" s="42"/>
    </row>
    <row r="138" spans="5:51" ht="15.6" customHeight="1" x14ac:dyDescent="0.25">
      <c r="E138" s="1"/>
      <c r="F138" s="5"/>
      <c r="G138" s="2"/>
      <c r="H138" s="1"/>
      <c r="AY138" s="42"/>
    </row>
    <row r="139" spans="5:51" ht="15.6" customHeight="1" x14ac:dyDescent="0.25">
      <c r="E139" s="1"/>
      <c r="F139" s="5"/>
      <c r="G139" s="2"/>
      <c r="H139" s="1"/>
      <c r="AY139" s="42"/>
    </row>
    <row r="140" spans="5:51" ht="15.6" customHeight="1" x14ac:dyDescent="0.25">
      <c r="E140" s="1"/>
      <c r="F140" s="5"/>
      <c r="G140" s="2"/>
      <c r="H140" s="1"/>
      <c r="AY140" s="42"/>
    </row>
    <row r="141" spans="5:51" ht="15.6" customHeight="1" x14ac:dyDescent="0.25">
      <c r="E141" s="1"/>
      <c r="F141" s="5"/>
      <c r="G141" s="2"/>
      <c r="H141" s="1"/>
      <c r="AY141" s="42"/>
    </row>
    <row r="142" spans="5:51" ht="15.6" customHeight="1" x14ac:dyDescent="0.25">
      <c r="E142" s="1"/>
      <c r="F142" s="5"/>
      <c r="G142" s="2"/>
      <c r="H142" s="1"/>
      <c r="AY142" s="42"/>
    </row>
    <row r="143" spans="5:51" ht="15.6" customHeight="1" x14ac:dyDescent="0.25">
      <c r="E143" s="1"/>
      <c r="F143" s="5"/>
      <c r="G143" s="2"/>
      <c r="H143" s="1"/>
      <c r="AY143" s="42"/>
    </row>
    <row r="144" spans="5:51" ht="15.6" customHeight="1" x14ac:dyDescent="0.25">
      <c r="E144" s="1"/>
      <c r="F144" s="5"/>
      <c r="G144" s="2"/>
      <c r="H144" s="1"/>
      <c r="AY144" s="42"/>
    </row>
    <row r="145" spans="5:51" ht="15.6" customHeight="1" x14ac:dyDescent="0.25">
      <c r="E145" s="1"/>
      <c r="F145" s="5"/>
      <c r="G145" s="2"/>
      <c r="H145" s="1"/>
      <c r="AY145" s="42"/>
    </row>
    <row r="146" spans="5:51" ht="15.6" customHeight="1" x14ac:dyDescent="0.25">
      <c r="E146" s="1"/>
      <c r="F146" s="5"/>
      <c r="G146" s="2"/>
      <c r="H146" s="1"/>
    </row>
    <row r="147" spans="5:51" ht="15.6" customHeight="1" x14ac:dyDescent="0.25">
      <c r="E147" s="1"/>
      <c r="F147" s="5"/>
      <c r="G147" s="2"/>
      <c r="H147" s="1"/>
    </row>
    <row r="148" spans="5:51" ht="15.6" customHeight="1" x14ac:dyDescent="0.25">
      <c r="E148" s="1"/>
      <c r="F148" s="5"/>
      <c r="G148" s="2"/>
      <c r="H148" s="1"/>
    </row>
    <row r="149" spans="5:51" ht="30.6" customHeight="1" x14ac:dyDescent="0.25">
      <c r="E149" s="1"/>
      <c r="F149" s="5"/>
      <c r="G149" s="2"/>
      <c r="H149" s="1"/>
      <c r="AG149" s="2"/>
    </row>
    <row r="150" spans="5:51" ht="15.6" customHeight="1" x14ac:dyDescent="0.25">
      <c r="E150" s="1"/>
      <c r="F150" s="5"/>
      <c r="G150" s="2"/>
      <c r="H150" s="1"/>
      <c r="AG150" s="2"/>
    </row>
    <row r="151" spans="5:51" ht="15.6" customHeight="1" x14ac:dyDescent="0.25">
      <c r="E151" s="1"/>
      <c r="F151" s="5"/>
      <c r="G151" s="2"/>
      <c r="H151" s="1"/>
      <c r="AG151" s="2"/>
    </row>
    <row r="152" spans="5:51" ht="15.6" customHeight="1" x14ac:dyDescent="0.25">
      <c r="E152" s="1"/>
      <c r="F152" s="5"/>
      <c r="G152" s="2"/>
      <c r="H152" s="1"/>
      <c r="AG152" s="2"/>
    </row>
    <row r="153" spans="5:51" ht="15.6" customHeight="1" x14ac:dyDescent="0.25">
      <c r="E153" s="1"/>
      <c r="F153" s="5"/>
      <c r="G153" s="2"/>
      <c r="H153" s="1"/>
      <c r="AG153" s="2"/>
    </row>
    <row r="154" spans="5:51" ht="15.6" customHeight="1" x14ac:dyDescent="0.25">
      <c r="E154" s="1"/>
      <c r="F154" s="5"/>
      <c r="G154" s="2"/>
      <c r="H154" s="1"/>
      <c r="AG154" s="2"/>
    </row>
    <row r="155" spans="5:51" ht="15.6" customHeight="1" x14ac:dyDescent="0.25">
      <c r="E155" s="1"/>
      <c r="F155" s="5"/>
      <c r="G155" s="2"/>
      <c r="H155" s="1"/>
      <c r="AG155" s="2"/>
    </row>
    <row r="156" spans="5:51" ht="15.6" customHeight="1" x14ac:dyDescent="0.25">
      <c r="E156" s="1"/>
      <c r="F156" s="5"/>
      <c r="G156" s="2"/>
      <c r="H156" s="1"/>
      <c r="AG156" s="2"/>
    </row>
    <row r="157" spans="5:51" ht="15.6" customHeight="1" x14ac:dyDescent="0.25">
      <c r="E157" s="1"/>
      <c r="F157" s="5"/>
      <c r="G157" s="2"/>
      <c r="H157" s="1"/>
      <c r="AG157" s="2"/>
    </row>
    <row r="158" spans="5:51" ht="15.6" customHeight="1" x14ac:dyDescent="0.25">
      <c r="E158" s="1"/>
      <c r="F158" s="5"/>
      <c r="G158" s="2"/>
      <c r="H158" s="1"/>
      <c r="AG158" s="2"/>
    </row>
    <row r="159" spans="5:51" ht="15.6" customHeight="1" x14ac:dyDescent="0.25">
      <c r="E159" s="1"/>
      <c r="F159" s="5"/>
      <c r="G159" s="2"/>
      <c r="H159" s="1"/>
      <c r="AG159" s="2"/>
      <c r="AH159" s="42"/>
    </row>
    <row r="160" spans="5:51" ht="15.6" customHeight="1" x14ac:dyDescent="0.25">
      <c r="E160" s="1"/>
      <c r="F160" s="5"/>
      <c r="G160" s="2"/>
      <c r="H160" s="1"/>
      <c r="AG160" s="2"/>
      <c r="AH160" s="42"/>
    </row>
    <row r="161" spans="5:34" ht="15.6" customHeight="1" x14ac:dyDescent="0.25">
      <c r="E161" s="1"/>
      <c r="F161" s="5"/>
      <c r="G161" s="2"/>
      <c r="H161" s="1"/>
      <c r="AG161" s="2"/>
      <c r="AH161" s="42"/>
    </row>
    <row r="162" spans="5:34" ht="15.6" customHeight="1" x14ac:dyDescent="0.25">
      <c r="E162" s="1"/>
      <c r="F162" s="5"/>
      <c r="G162" s="2"/>
      <c r="H162" s="1"/>
      <c r="AG162" s="2"/>
      <c r="AH162" s="42"/>
    </row>
    <row r="163" spans="5:34" ht="15.6" customHeight="1" x14ac:dyDescent="0.25">
      <c r="E163" s="1"/>
      <c r="F163" s="5"/>
      <c r="G163" s="2"/>
      <c r="H163" s="1"/>
      <c r="AG163" s="2"/>
      <c r="AH163" s="42"/>
    </row>
    <row r="164" spans="5:34" ht="15.6" customHeight="1" x14ac:dyDescent="0.25">
      <c r="E164" s="1"/>
      <c r="F164" s="5"/>
      <c r="G164" s="2"/>
      <c r="H164" s="1"/>
      <c r="AG164" s="2"/>
      <c r="AH164" s="42"/>
    </row>
    <row r="165" spans="5:34" ht="15.6" customHeight="1" x14ac:dyDescent="0.25">
      <c r="E165" s="1"/>
      <c r="F165" s="5"/>
      <c r="G165" s="2"/>
      <c r="H165" s="1"/>
      <c r="AG165" s="2"/>
      <c r="AH165" s="42"/>
    </row>
    <row r="166" spans="5:34" ht="15.6" customHeight="1" x14ac:dyDescent="0.25">
      <c r="E166" s="1"/>
      <c r="F166" s="5"/>
      <c r="G166" s="2"/>
      <c r="H166" s="1"/>
      <c r="AG166" s="2"/>
      <c r="AH166" s="42"/>
    </row>
    <row r="167" spans="5:34" ht="15.6" customHeight="1" x14ac:dyDescent="0.25">
      <c r="E167" s="1"/>
      <c r="F167" s="5"/>
      <c r="G167" s="2"/>
      <c r="H167" s="1"/>
      <c r="AG167" s="2"/>
      <c r="AH167" s="42"/>
    </row>
    <row r="168" spans="5:34" ht="15.6" customHeight="1" x14ac:dyDescent="0.25">
      <c r="E168" s="1"/>
      <c r="F168" s="5"/>
      <c r="G168" s="2"/>
      <c r="H168" s="1"/>
      <c r="AG168" s="2"/>
      <c r="AH168" s="42"/>
    </row>
    <row r="169" spans="5:34" ht="15.6" customHeight="1" x14ac:dyDescent="0.25">
      <c r="E169" s="1"/>
      <c r="F169" s="5"/>
      <c r="G169" s="2"/>
      <c r="H169" s="1"/>
      <c r="AG169" s="2"/>
      <c r="AH169" s="42"/>
    </row>
    <row r="170" spans="5:34" ht="15.6" customHeight="1" x14ac:dyDescent="0.25">
      <c r="E170" s="1"/>
      <c r="F170" s="5"/>
      <c r="G170" s="2"/>
      <c r="H170" s="1"/>
      <c r="AG170" s="2"/>
      <c r="AH170" s="42"/>
    </row>
    <row r="171" spans="5:34" ht="15.6" customHeight="1" x14ac:dyDescent="0.25">
      <c r="E171" s="1"/>
      <c r="F171" s="5"/>
      <c r="G171" s="2"/>
      <c r="H171" s="1"/>
      <c r="AG171" s="2"/>
      <c r="AH171" s="42"/>
    </row>
    <row r="172" spans="5:34" ht="15.6" customHeight="1" x14ac:dyDescent="0.25">
      <c r="E172" s="1"/>
      <c r="F172" s="5"/>
      <c r="G172" s="2"/>
      <c r="H172" s="1"/>
      <c r="AG172" s="2"/>
      <c r="AH172" s="42"/>
    </row>
    <row r="173" spans="5:34" ht="15.6" customHeight="1" x14ac:dyDescent="0.25">
      <c r="E173" s="1"/>
      <c r="F173" s="5"/>
      <c r="G173" s="2"/>
      <c r="H173" s="1"/>
      <c r="AG173" s="2"/>
      <c r="AH173" s="42"/>
    </row>
    <row r="174" spans="5:34" ht="15.6" customHeight="1" x14ac:dyDescent="0.25">
      <c r="E174" s="1"/>
      <c r="F174" s="5"/>
      <c r="G174" s="2"/>
      <c r="H174" s="1"/>
      <c r="AG174" s="2"/>
      <c r="AH174" s="42"/>
    </row>
    <row r="175" spans="5:34" ht="15.6" customHeight="1" x14ac:dyDescent="0.25">
      <c r="E175" s="1"/>
      <c r="F175" s="5"/>
      <c r="G175" s="2"/>
      <c r="H175" s="1"/>
      <c r="AG175" s="2"/>
      <c r="AH175" s="42"/>
    </row>
    <row r="176" spans="5:34" ht="15.6" customHeight="1" x14ac:dyDescent="0.25">
      <c r="E176" s="1"/>
      <c r="F176" s="5"/>
      <c r="G176" s="2"/>
      <c r="H176" s="1"/>
      <c r="AG176" s="2"/>
      <c r="AH176" s="42"/>
    </row>
    <row r="177" spans="5:34" ht="15.6" customHeight="1" x14ac:dyDescent="0.25">
      <c r="E177" s="1"/>
      <c r="F177" s="5"/>
      <c r="G177" s="2"/>
      <c r="H177" s="1"/>
      <c r="AG177" s="2"/>
      <c r="AH177" s="42"/>
    </row>
    <row r="178" spans="5:34" ht="15.6" customHeight="1" x14ac:dyDescent="0.25">
      <c r="E178" s="1"/>
      <c r="F178" s="5"/>
      <c r="G178" s="2"/>
      <c r="H178" s="1"/>
      <c r="AG178" s="2"/>
      <c r="AH178" s="42"/>
    </row>
    <row r="179" spans="5:34" ht="15.6" customHeight="1" x14ac:dyDescent="0.25">
      <c r="E179" s="1"/>
      <c r="F179" s="5"/>
      <c r="G179" s="2"/>
      <c r="H179" s="1"/>
      <c r="AG179" s="2"/>
      <c r="AH179" s="42"/>
    </row>
    <row r="180" spans="5:34" ht="15.6" customHeight="1" x14ac:dyDescent="0.25">
      <c r="E180" s="1"/>
      <c r="F180" s="5"/>
      <c r="G180" s="2"/>
      <c r="H180" s="1"/>
      <c r="AG180" s="2"/>
      <c r="AH180" s="42"/>
    </row>
    <row r="181" spans="5:34" ht="15.6" customHeight="1" x14ac:dyDescent="0.25">
      <c r="E181" s="1"/>
      <c r="F181" s="5"/>
      <c r="G181" s="2"/>
      <c r="H181" s="1"/>
      <c r="AG181" s="2"/>
      <c r="AH181" s="42"/>
    </row>
    <row r="182" spans="5:34" ht="15.6" customHeight="1" x14ac:dyDescent="0.25">
      <c r="E182" s="1"/>
      <c r="F182" s="5"/>
      <c r="G182" s="2"/>
      <c r="H182" s="1"/>
      <c r="AG182" s="2"/>
      <c r="AH182" s="42"/>
    </row>
    <row r="183" spans="5:34" ht="15.6" customHeight="1" x14ac:dyDescent="0.25">
      <c r="E183" s="1"/>
      <c r="F183" s="5"/>
      <c r="G183" s="2"/>
      <c r="H183" s="1"/>
      <c r="AG183" s="2"/>
      <c r="AH183" s="42"/>
    </row>
    <row r="184" spans="5:34" ht="15.6" customHeight="1" x14ac:dyDescent="0.25">
      <c r="E184" s="1"/>
      <c r="F184" s="5"/>
      <c r="G184" s="2"/>
      <c r="H184" s="1"/>
      <c r="AG184" s="2"/>
      <c r="AH184" s="42"/>
    </row>
    <row r="185" spans="5:34" ht="15.6" customHeight="1" x14ac:dyDescent="0.25">
      <c r="E185" s="1"/>
      <c r="F185" s="5"/>
      <c r="G185" s="2"/>
      <c r="H185" s="1"/>
      <c r="AG185" s="2"/>
      <c r="AH185" s="42"/>
    </row>
    <row r="186" spans="5:34" ht="15.6" customHeight="1" x14ac:dyDescent="0.25">
      <c r="E186" s="1"/>
      <c r="F186" s="5"/>
      <c r="G186" s="2"/>
      <c r="H186" s="1"/>
      <c r="AG186" s="2"/>
      <c r="AH186" s="42"/>
    </row>
    <row r="187" spans="5:34" ht="15.6" customHeight="1" x14ac:dyDescent="0.25">
      <c r="E187" s="1"/>
      <c r="F187" s="5"/>
      <c r="G187" s="2"/>
      <c r="H187" s="1"/>
      <c r="AG187" s="2"/>
      <c r="AH187" s="42"/>
    </row>
    <row r="188" spans="5:34" ht="15.6" customHeight="1" x14ac:dyDescent="0.25">
      <c r="E188" s="1"/>
      <c r="F188" s="5"/>
      <c r="G188" s="2"/>
      <c r="H188" s="1"/>
      <c r="AG188" s="2"/>
      <c r="AH188" s="42"/>
    </row>
    <row r="189" spans="5:34" ht="15.6" customHeight="1" x14ac:dyDescent="0.25">
      <c r="E189" s="1"/>
      <c r="F189" s="5"/>
      <c r="G189" s="2"/>
      <c r="H189" s="1"/>
      <c r="AG189" s="2"/>
      <c r="AH189" s="42"/>
    </row>
    <row r="190" spans="5:34" ht="15.6" customHeight="1" x14ac:dyDescent="0.25">
      <c r="E190" s="1"/>
      <c r="F190" s="5"/>
      <c r="G190" s="2"/>
      <c r="H190" s="1"/>
      <c r="AG190" s="2"/>
      <c r="AH190" s="42"/>
    </row>
    <row r="191" spans="5:34" ht="15.6" customHeight="1" x14ac:dyDescent="0.25">
      <c r="E191" s="1"/>
      <c r="F191" s="5"/>
      <c r="G191" s="2"/>
      <c r="H191" s="1"/>
      <c r="AG191" s="2"/>
      <c r="AH191" s="42"/>
    </row>
    <row r="192" spans="5:34" ht="15.6" customHeight="1" x14ac:dyDescent="0.25">
      <c r="E192" s="1"/>
      <c r="F192" s="5"/>
      <c r="G192" s="2"/>
      <c r="H192" s="1"/>
      <c r="AG192" s="2"/>
      <c r="AH192" s="42"/>
    </row>
    <row r="193" spans="5:34" ht="15.6" customHeight="1" x14ac:dyDescent="0.25">
      <c r="E193" s="1"/>
      <c r="F193" s="5"/>
      <c r="G193" s="2"/>
      <c r="H193" s="1"/>
      <c r="AG193" s="2"/>
      <c r="AH193" s="42"/>
    </row>
    <row r="194" spans="5:34" ht="15.6" customHeight="1" x14ac:dyDescent="0.25">
      <c r="E194" s="1"/>
      <c r="F194" s="5"/>
      <c r="G194" s="2"/>
      <c r="H194" s="1"/>
      <c r="AG194" s="2"/>
      <c r="AH194" s="42"/>
    </row>
    <row r="195" spans="5:34" ht="15.6" customHeight="1" x14ac:dyDescent="0.25">
      <c r="E195" s="1"/>
      <c r="F195" s="5"/>
      <c r="G195" s="2"/>
      <c r="H195" s="1"/>
      <c r="AG195" s="2"/>
      <c r="AH195" s="42"/>
    </row>
    <row r="196" spans="5:34" ht="15.6" customHeight="1" x14ac:dyDescent="0.25">
      <c r="E196" s="1"/>
      <c r="F196" s="5"/>
      <c r="G196" s="2"/>
      <c r="H196" s="1"/>
      <c r="AG196" s="2"/>
      <c r="AH196" s="42"/>
    </row>
    <row r="197" spans="5:34" ht="15.6" customHeight="1" x14ac:dyDescent="0.25">
      <c r="E197" s="1"/>
      <c r="F197" s="5"/>
      <c r="G197" s="2"/>
      <c r="H197" s="1"/>
      <c r="AG197" s="2"/>
      <c r="AH197" s="42"/>
    </row>
    <row r="198" spans="5:34" ht="15.6" customHeight="1" x14ac:dyDescent="0.25">
      <c r="E198" s="1"/>
      <c r="F198" s="5"/>
      <c r="G198" s="2"/>
      <c r="H198" s="1"/>
      <c r="AG198" s="2"/>
      <c r="AH198" s="42"/>
    </row>
    <row r="199" spans="5:34" ht="15.6" customHeight="1" x14ac:dyDescent="0.25">
      <c r="E199" s="1"/>
      <c r="F199" s="5"/>
      <c r="G199" s="2"/>
      <c r="H199" s="1"/>
      <c r="AG199" s="2"/>
      <c r="AH199" s="42"/>
    </row>
    <row r="200" spans="5:34" ht="15.6" customHeight="1" x14ac:dyDescent="0.25">
      <c r="E200" s="1"/>
      <c r="F200" s="5"/>
      <c r="G200" s="2"/>
      <c r="H200" s="1"/>
      <c r="AG200" s="2"/>
      <c r="AH200" s="42"/>
    </row>
    <row r="201" spans="5:34" ht="15.6" customHeight="1" x14ac:dyDescent="0.25">
      <c r="E201" s="1"/>
      <c r="F201" s="5"/>
      <c r="G201" s="2"/>
      <c r="H201" s="1"/>
      <c r="AG201" s="2"/>
      <c r="AH201" s="42"/>
    </row>
    <row r="202" spans="5:34" ht="15.6" customHeight="1" x14ac:dyDescent="0.25">
      <c r="E202" s="1"/>
      <c r="F202" s="5"/>
      <c r="G202" s="2"/>
      <c r="H202" s="1"/>
      <c r="AG202" s="2"/>
      <c r="AH202" s="42"/>
    </row>
    <row r="203" spans="5:34" ht="15.6" customHeight="1" x14ac:dyDescent="0.25">
      <c r="E203" s="1"/>
      <c r="F203" s="5"/>
      <c r="G203" s="2"/>
      <c r="H203" s="1"/>
      <c r="AG203" s="2"/>
      <c r="AH203" s="42"/>
    </row>
    <row r="204" spans="5:34" ht="15.6" customHeight="1" x14ac:dyDescent="0.25">
      <c r="E204" s="1"/>
      <c r="F204" s="5"/>
      <c r="G204" s="2"/>
      <c r="H204" s="1"/>
      <c r="AG204" s="2"/>
      <c r="AH204" s="42"/>
    </row>
    <row r="205" spans="5:34" ht="15.6" customHeight="1" x14ac:dyDescent="0.25">
      <c r="E205" s="1"/>
      <c r="F205" s="5"/>
      <c r="G205" s="2"/>
      <c r="H205" s="1"/>
      <c r="AG205" s="2"/>
      <c r="AH205" s="42"/>
    </row>
    <row r="206" spans="5:34" ht="15.6" customHeight="1" x14ac:dyDescent="0.25">
      <c r="E206" s="1"/>
      <c r="F206" s="5"/>
      <c r="G206" s="2"/>
      <c r="H206" s="1"/>
      <c r="AG206" s="2"/>
      <c r="AH206" s="42"/>
    </row>
    <row r="207" spans="5:34" ht="15.6" customHeight="1" x14ac:dyDescent="0.25">
      <c r="E207" s="1"/>
      <c r="F207" s="5"/>
      <c r="G207" s="2"/>
      <c r="H207" s="1"/>
      <c r="AG207" s="2"/>
      <c r="AH207" s="42"/>
    </row>
    <row r="208" spans="5:34" ht="15.6" customHeight="1" x14ac:dyDescent="0.25">
      <c r="E208" s="1"/>
      <c r="F208" s="5"/>
      <c r="G208" s="2"/>
      <c r="H208" s="1"/>
      <c r="AG208" s="2"/>
      <c r="AH208" s="42"/>
    </row>
    <row r="209" spans="5:34" ht="15.6" customHeight="1" x14ac:dyDescent="0.25">
      <c r="E209" s="1"/>
      <c r="F209" s="5"/>
      <c r="G209" s="2"/>
      <c r="H209" s="1"/>
      <c r="AG209" s="2"/>
      <c r="AH209" s="42"/>
    </row>
    <row r="210" spans="5:34" ht="15.6" customHeight="1" x14ac:dyDescent="0.25">
      <c r="E210" s="1"/>
      <c r="F210" s="5"/>
      <c r="G210" s="2"/>
      <c r="H210" s="1"/>
      <c r="AG210" s="2"/>
      <c r="AH210" s="42"/>
    </row>
    <row r="211" spans="5:34" ht="15.6" customHeight="1" x14ac:dyDescent="0.25">
      <c r="E211" s="1"/>
      <c r="F211" s="5"/>
      <c r="G211" s="2"/>
      <c r="H211" s="1"/>
      <c r="AG211" s="2"/>
      <c r="AH211" s="42"/>
    </row>
    <row r="212" spans="5:34" ht="15.6" customHeight="1" x14ac:dyDescent="0.25">
      <c r="G212" s="2"/>
      <c r="AG212" s="2"/>
      <c r="AH212" s="42"/>
    </row>
    <row r="213" spans="5:34" ht="15.6" customHeight="1" x14ac:dyDescent="0.25">
      <c r="G213" s="2"/>
      <c r="AG213" s="2"/>
      <c r="AH213" s="42"/>
    </row>
    <row r="214" spans="5:34" ht="15.6" customHeight="1" x14ac:dyDescent="0.25">
      <c r="G214" s="2"/>
      <c r="AG214" s="2"/>
      <c r="AH214" s="42"/>
    </row>
    <row r="215" spans="5:34" ht="15.6" customHeight="1" x14ac:dyDescent="0.25">
      <c r="G215" s="2"/>
      <c r="AG215" s="2"/>
      <c r="AH215" s="42"/>
    </row>
    <row r="216" spans="5:34" ht="15.6" customHeight="1" x14ac:dyDescent="0.25">
      <c r="G216" s="2"/>
      <c r="AG216" s="2"/>
      <c r="AH216" s="42"/>
    </row>
    <row r="217" spans="5:34" ht="15.6" customHeight="1" x14ac:dyDescent="0.25">
      <c r="G217" s="2"/>
      <c r="AG217" s="2"/>
      <c r="AH217" s="42"/>
    </row>
    <row r="218" spans="5:34" ht="15.6" customHeight="1" x14ac:dyDescent="0.25">
      <c r="G218" s="2"/>
      <c r="AG218" s="2"/>
      <c r="AH218" s="42"/>
    </row>
    <row r="219" spans="5:34" ht="15.6" customHeight="1" x14ac:dyDescent="0.25">
      <c r="G219" s="2"/>
      <c r="AG219" s="2"/>
      <c r="AH219" s="42"/>
    </row>
    <row r="220" spans="5:34" ht="15.6" customHeight="1" x14ac:dyDescent="0.25">
      <c r="G220" s="2"/>
      <c r="AG220" s="2"/>
      <c r="AH220" s="42"/>
    </row>
    <row r="221" spans="5:34" ht="15.6" customHeight="1" x14ac:dyDescent="0.25">
      <c r="G221" s="2"/>
      <c r="AG221" s="2"/>
      <c r="AH221" s="42"/>
    </row>
    <row r="222" spans="5:34" ht="15.6" customHeight="1" x14ac:dyDescent="0.25">
      <c r="G222" s="2"/>
      <c r="AG222" s="2"/>
      <c r="AH222" s="42"/>
    </row>
    <row r="223" spans="5:34" ht="15.6" customHeight="1" x14ac:dyDescent="0.25">
      <c r="G223" s="2"/>
      <c r="AG223" s="2"/>
      <c r="AH223" s="42"/>
    </row>
    <row r="224" spans="5:34" ht="15.6" customHeight="1" x14ac:dyDescent="0.25">
      <c r="G224" s="2"/>
      <c r="AG224" s="2"/>
      <c r="AH224" s="42"/>
    </row>
    <row r="225" spans="7:34" ht="15.6" customHeight="1" x14ac:dyDescent="0.25">
      <c r="G225" s="2"/>
      <c r="AG225" s="2"/>
      <c r="AH225" s="42"/>
    </row>
    <row r="226" spans="7:34" ht="15.6" customHeight="1" x14ac:dyDescent="0.25">
      <c r="G226" s="2"/>
      <c r="AG226" s="2"/>
      <c r="AH226" s="42"/>
    </row>
    <row r="227" spans="7:34" ht="15.6" customHeight="1" x14ac:dyDescent="0.25">
      <c r="G227" s="2"/>
      <c r="AG227" s="2"/>
      <c r="AH227" s="42"/>
    </row>
    <row r="228" spans="7:34" ht="15.6" customHeight="1" x14ac:dyDescent="0.25">
      <c r="G228" s="2"/>
      <c r="AG228" s="2"/>
      <c r="AH228" s="42"/>
    </row>
    <row r="229" spans="7:34" ht="15.6" customHeight="1" x14ac:dyDescent="0.25">
      <c r="G229" s="2"/>
      <c r="AG229" s="2"/>
      <c r="AH229" s="42"/>
    </row>
    <row r="230" spans="7:34" ht="15.6" customHeight="1" x14ac:dyDescent="0.25">
      <c r="G230" s="2"/>
      <c r="AG230" s="2"/>
      <c r="AH230" s="42"/>
    </row>
    <row r="231" spans="7:34" ht="15.6" customHeight="1" x14ac:dyDescent="0.25">
      <c r="G231" s="2"/>
      <c r="AG231" s="2"/>
      <c r="AH231" s="42"/>
    </row>
    <row r="232" spans="7:34" ht="15.6" customHeight="1" x14ac:dyDescent="0.25">
      <c r="G232" s="2"/>
      <c r="AG232" s="2"/>
      <c r="AH232" s="42"/>
    </row>
    <row r="233" spans="7:34" ht="15.6" customHeight="1" x14ac:dyDescent="0.25">
      <c r="G233" s="2"/>
      <c r="AG233" s="2"/>
      <c r="AH233" s="42"/>
    </row>
    <row r="234" spans="7:34" ht="15.6" customHeight="1" x14ac:dyDescent="0.25">
      <c r="G234" s="2"/>
      <c r="AG234" s="2"/>
      <c r="AH234" s="42"/>
    </row>
    <row r="235" spans="7:34" ht="15.6" customHeight="1" x14ac:dyDescent="0.25">
      <c r="G235" s="2"/>
      <c r="AG235" s="2"/>
      <c r="AH235" s="42"/>
    </row>
    <row r="236" spans="7:34" ht="15.6" customHeight="1" x14ac:dyDescent="0.25">
      <c r="G236" s="2"/>
      <c r="AG236" s="2"/>
      <c r="AH236" s="42"/>
    </row>
    <row r="237" spans="7:34" ht="15.6" customHeight="1" x14ac:dyDescent="0.25">
      <c r="G237" s="2"/>
      <c r="AG237" s="2"/>
      <c r="AH237" s="42"/>
    </row>
    <row r="238" spans="7:34" ht="15.6" customHeight="1" x14ac:dyDescent="0.25">
      <c r="G238" s="2"/>
      <c r="AG238" s="2"/>
      <c r="AH238" s="42"/>
    </row>
    <row r="239" spans="7:34" ht="15.6" customHeight="1" x14ac:dyDescent="0.25">
      <c r="G239" s="2"/>
      <c r="AG239" s="2"/>
      <c r="AH239" s="42"/>
    </row>
    <row r="240" spans="7:34" ht="15.6" customHeight="1" x14ac:dyDescent="0.25">
      <c r="G240" s="2"/>
      <c r="AG240" s="2"/>
      <c r="AH240" s="42"/>
    </row>
    <row r="241" spans="7:34" ht="15.6" customHeight="1" x14ac:dyDescent="0.25">
      <c r="G241" s="2"/>
      <c r="AG241" s="2"/>
      <c r="AH241" s="42"/>
    </row>
    <row r="242" spans="7:34" ht="15.6" customHeight="1" x14ac:dyDescent="0.25">
      <c r="G242" s="2"/>
      <c r="AG242" s="2"/>
      <c r="AH242" s="42"/>
    </row>
    <row r="243" spans="7:34" ht="15.6" customHeight="1" x14ac:dyDescent="0.25">
      <c r="G243" s="2"/>
      <c r="AG243" s="2"/>
      <c r="AH243" s="42"/>
    </row>
    <row r="244" spans="7:34" ht="15.6" customHeight="1" x14ac:dyDescent="0.25">
      <c r="G244" s="2"/>
      <c r="AG244" s="2"/>
      <c r="AH244" s="42"/>
    </row>
    <row r="245" spans="7:34" ht="15.6" customHeight="1" x14ac:dyDescent="0.25">
      <c r="AG245" s="2"/>
      <c r="AH245" s="42"/>
    </row>
    <row r="246" spans="7:34" ht="15.6" customHeight="1" x14ac:dyDescent="0.25">
      <c r="AG246" s="2"/>
      <c r="AH246" s="42"/>
    </row>
    <row r="247" spans="7:34" ht="15.6" customHeight="1" x14ac:dyDescent="0.25">
      <c r="AG247" s="2"/>
      <c r="AH247" s="42"/>
    </row>
    <row r="248" spans="7:34" ht="15.6" customHeight="1" x14ac:dyDescent="0.25">
      <c r="AG248" s="2"/>
      <c r="AH248" s="42"/>
    </row>
    <row r="249" spans="7:34" ht="15.6" customHeight="1" x14ac:dyDescent="0.25">
      <c r="AG249" s="2"/>
      <c r="AH249" s="42"/>
    </row>
    <row r="250" spans="7:34" ht="15.6" customHeight="1" x14ac:dyDescent="0.25">
      <c r="AG250" s="2"/>
      <c r="AH250" s="42"/>
    </row>
    <row r="251" spans="7:34" ht="15.6" customHeight="1" x14ac:dyDescent="0.25">
      <c r="AG251" s="2"/>
      <c r="AH251" s="42"/>
    </row>
    <row r="252" spans="7:34" ht="15.6" customHeight="1" x14ac:dyDescent="0.25">
      <c r="AG252" s="2"/>
      <c r="AH252" s="42"/>
    </row>
    <row r="253" spans="7:34" ht="15.6" customHeight="1" x14ac:dyDescent="0.25">
      <c r="AG253" s="2"/>
      <c r="AH253" s="42"/>
    </row>
    <row r="254" spans="7:34" ht="15.6" customHeight="1" x14ac:dyDescent="0.25">
      <c r="AG254" s="2"/>
      <c r="AH254" s="42"/>
    </row>
    <row r="255" spans="7:34" ht="15.6" customHeight="1" x14ac:dyDescent="0.25">
      <c r="AG255" s="2"/>
      <c r="AH255" s="42"/>
    </row>
    <row r="256" spans="7:34" ht="15.6" customHeight="1" x14ac:dyDescent="0.25">
      <c r="AG256" s="2"/>
      <c r="AH256" s="42"/>
    </row>
    <row r="257" spans="33:34" ht="15.6" customHeight="1" x14ac:dyDescent="0.25">
      <c r="AG257" s="2"/>
      <c r="AH257" s="42"/>
    </row>
    <row r="258" spans="33:34" ht="15.6" customHeight="1" x14ac:dyDescent="0.25">
      <c r="AG258" s="2"/>
      <c r="AH258" s="42"/>
    </row>
    <row r="259" spans="33:34" ht="15.6" customHeight="1" x14ac:dyDescent="0.25">
      <c r="AG259" s="2"/>
      <c r="AH259" s="42"/>
    </row>
    <row r="260" spans="33:34" ht="15.6" customHeight="1" x14ac:dyDescent="0.25">
      <c r="AG260" s="2"/>
      <c r="AH260" s="42"/>
    </row>
    <row r="261" spans="33:34" ht="15.6" customHeight="1" x14ac:dyDescent="0.25">
      <c r="AG261" s="2"/>
      <c r="AH261" s="42"/>
    </row>
    <row r="262" spans="33:34" ht="15.6" customHeight="1" x14ac:dyDescent="0.25">
      <c r="AG262" s="2"/>
      <c r="AH262" s="42"/>
    </row>
    <row r="263" spans="33:34" ht="15.6" customHeight="1" x14ac:dyDescent="0.25">
      <c r="AG263" s="2"/>
      <c r="AH263" s="42"/>
    </row>
    <row r="264" spans="33:34" ht="15.6" customHeight="1" x14ac:dyDescent="0.25">
      <c r="AG264" s="2"/>
      <c r="AH264" s="42"/>
    </row>
    <row r="265" spans="33:34" ht="15.6" customHeight="1" x14ac:dyDescent="0.25">
      <c r="AG265" s="2"/>
      <c r="AH265" s="42"/>
    </row>
    <row r="266" spans="33:34" ht="15.6" customHeight="1" x14ac:dyDescent="0.25">
      <c r="AG266" s="2"/>
      <c r="AH266" s="42"/>
    </row>
    <row r="267" spans="33:34" ht="15.6" customHeight="1" x14ac:dyDescent="0.25">
      <c r="AG267" s="2"/>
      <c r="AH267" s="42"/>
    </row>
    <row r="268" spans="33:34" ht="15.6" customHeight="1" x14ac:dyDescent="0.25">
      <c r="AG268" s="2"/>
      <c r="AH268" s="42"/>
    </row>
    <row r="269" spans="33:34" ht="15.6" customHeight="1" x14ac:dyDescent="0.25">
      <c r="AG269" s="2"/>
      <c r="AH269" s="42"/>
    </row>
    <row r="270" spans="33:34" ht="15.6" customHeight="1" x14ac:dyDescent="0.25">
      <c r="AG270" s="2"/>
      <c r="AH270" s="42"/>
    </row>
    <row r="271" spans="33:34" ht="15.6" customHeight="1" x14ac:dyDescent="0.25">
      <c r="AG271" s="2"/>
      <c r="AH271" s="42"/>
    </row>
    <row r="272" spans="33:34" ht="15.6" customHeight="1" x14ac:dyDescent="0.25">
      <c r="AG272" s="2"/>
      <c r="AH272" s="42"/>
    </row>
    <row r="273" spans="33:33" ht="15.6" customHeight="1" x14ac:dyDescent="0.25">
      <c r="AG273" s="2"/>
    </row>
    <row r="274" spans="33:33" ht="15.6" customHeight="1" x14ac:dyDescent="0.25">
      <c r="AG274" s="2"/>
    </row>
    <row r="275" spans="33:33" ht="15.6" customHeight="1" x14ac:dyDescent="0.25">
      <c r="AG275" s="2"/>
    </row>
    <row r="276" spans="33:33" ht="15.6" customHeight="1" x14ac:dyDescent="0.25">
      <c r="AG276" s="2"/>
    </row>
    <row r="277" spans="33:33" ht="15.6" customHeight="1" x14ac:dyDescent="0.25">
      <c r="AG277" s="2"/>
    </row>
    <row r="278" spans="33:33" ht="15.6" customHeight="1" x14ac:dyDescent="0.25">
      <c r="AG278" s="2"/>
    </row>
    <row r="279" spans="33:33" ht="15.6" customHeight="1" x14ac:dyDescent="0.25">
      <c r="AG279" s="2"/>
    </row>
    <row r="280" spans="33:33" ht="15.6" customHeight="1" x14ac:dyDescent="0.25">
      <c r="AG280" s="2"/>
    </row>
    <row r="281" spans="33:33" ht="15.6" customHeight="1" x14ac:dyDescent="0.25">
      <c r="AG281" s="2"/>
    </row>
    <row r="282" spans="33:33" ht="15.6" customHeight="1" x14ac:dyDescent="0.25">
      <c r="AG282" s="2"/>
    </row>
    <row r="283" spans="33:33" ht="15.6" customHeight="1" x14ac:dyDescent="0.25">
      <c r="AG283" s="2"/>
    </row>
    <row r="284" spans="33:33" ht="15.6" customHeight="1" x14ac:dyDescent="0.25">
      <c r="AG284" s="2"/>
    </row>
    <row r="285" spans="33:33" ht="15.6" customHeight="1" x14ac:dyDescent="0.25">
      <c r="AG285" s="2"/>
    </row>
    <row r="286" spans="33:33" ht="15.6" customHeight="1" x14ac:dyDescent="0.25">
      <c r="AG286" s="2"/>
    </row>
    <row r="287" spans="33:33" ht="15.6" customHeight="1" x14ac:dyDescent="0.25">
      <c r="AG287" s="2"/>
    </row>
    <row r="288" spans="33:33" ht="15.6" customHeight="1" x14ac:dyDescent="0.25">
      <c r="AG288" s="2"/>
    </row>
    <row r="289" spans="33:33" ht="15.6" customHeight="1" x14ac:dyDescent="0.25">
      <c r="AG289" s="2"/>
    </row>
    <row r="290" spans="33:33" ht="15.6" customHeight="1" x14ac:dyDescent="0.25">
      <c r="AG290" s="2"/>
    </row>
    <row r="291" spans="33:33" ht="15.6" customHeight="1" x14ac:dyDescent="0.25">
      <c r="AG291" s="2"/>
    </row>
    <row r="292" spans="33:33" ht="15.6" customHeight="1" x14ac:dyDescent="0.25">
      <c r="AG292" s="2"/>
    </row>
    <row r="293" spans="33:33" ht="15.6" customHeight="1" x14ac:dyDescent="0.25"/>
    <row r="294" spans="33:33" ht="15.6" customHeight="1" x14ac:dyDescent="0.25"/>
    <row r="295" spans="33:33" ht="15.6" customHeight="1" x14ac:dyDescent="0.25"/>
    <row r="296" spans="33:33" ht="15.6" customHeight="1" x14ac:dyDescent="0.25"/>
    <row r="297" spans="33:33" ht="15.6" customHeight="1" x14ac:dyDescent="0.25"/>
    <row r="298" spans="33:33" ht="15.6" customHeight="1" x14ac:dyDescent="0.25"/>
    <row r="299" spans="33:33" ht="15.6" customHeight="1" x14ac:dyDescent="0.25"/>
    <row r="300" spans="33:33" ht="15.6" customHeight="1" x14ac:dyDescent="0.25"/>
    <row r="301" spans="33:33" ht="15.6" customHeight="1" x14ac:dyDescent="0.25"/>
    <row r="302" spans="33:33" ht="15.6" customHeight="1" x14ac:dyDescent="0.25"/>
    <row r="303" spans="33:33" ht="15.6" customHeight="1" x14ac:dyDescent="0.25"/>
    <row r="304" spans="33:33" ht="15.6" customHeight="1" x14ac:dyDescent="0.25"/>
    <row r="305" ht="15.6" customHeight="1" x14ac:dyDescent="0.25"/>
    <row r="306" ht="15.6" customHeight="1" x14ac:dyDescent="0.25"/>
    <row r="307" ht="15.6" customHeight="1" x14ac:dyDescent="0.25"/>
    <row r="308" ht="15.6" customHeight="1" x14ac:dyDescent="0.25"/>
    <row r="309" ht="15.6" customHeight="1" x14ac:dyDescent="0.25"/>
    <row r="310" ht="15.6" customHeight="1" x14ac:dyDescent="0.25"/>
    <row r="311" ht="15.6" customHeight="1" x14ac:dyDescent="0.25"/>
    <row r="312" ht="15.6" customHeight="1" x14ac:dyDescent="0.25"/>
    <row r="313" ht="15.6" customHeight="1" x14ac:dyDescent="0.25"/>
    <row r="314" ht="15.6" customHeight="1" x14ac:dyDescent="0.25"/>
    <row r="315" ht="15.6" customHeight="1" x14ac:dyDescent="0.25"/>
    <row r="316" ht="15.6" customHeight="1" x14ac:dyDescent="0.25"/>
    <row r="317" ht="15.6" customHeight="1" x14ac:dyDescent="0.25"/>
    <row r="318" ht="15.6" customHeight="1" x14ac:dyDescent="0.25"/>
    <row r="319" ht="15.6" customHeight="1" x14ac:dyDescent="0.25"/>
    <row r="320" ht="15.6" customHeight="1" x14ac:dyDescent="0.25"/>
    <row r="321" ht="15.6" customHeight="1" x14ac:dyDescent="0.25"/>
    <row r="322" ht="15.6" customHeight="1" x14ac:dyDescent="0.25"/>
    <row r="323" ht="15.6" customHeight="1" x14ac:dyDescent="0.25"/>
    <row r="324" ht="15.6" customHeight="1" x14ac:dyDescent="0.25"/>
    <row r="325" ht="15.6" customHeight="1" x14ac:dyDescent="0.25"/>
    <row r="326" ht="15.6" customHeight="1" x14ac:dyDescent="0.25"/>
    <row r="327" ht="15.6" customHeight="1" x14ac:dyDescent="0.25"/>
    <row r="328" ht="15.6" customHeight="1" x14ac:dyDescent="0.25"/>
    <row r="329" ht="15.6" customHeight="1" x14ac:dyDescent="0.25"/>
    <row r="330" ht="15.6" customHeight="1" x14ac:dyDescent="0.25"/>
    <row r="331" ht="15.6" customHeight="1" x14ac:dyDescent="0.25"/>
    <row r="332" ht="15.6" customHeight="1" x14ac:dyDescent="0.25"/>
    <row r="333" ht="15.6" customHeight="1" x14ac:dyDescent="0.25"/>
    <row r="334" ht="15.6" customHeight="1" x14ac:dyDescent="0.25"/>
    <row r="335" ht="15.6" customHeight="1" x14ac:dyDescent="0.25"/>
    <row r="336" ht="15.6" customHeight="1" x14ac:dyDescent="0.25"/>
    <row r="337" ht="15.6" customHeight="1" x14ac:dyDescent="0.25"/>
    <row r="338" ht="15.6" customHeight="1" x14ac:dyDescent="0.25"/>
    <row r="339" ht="15.6" customHeight="1" x14ac:dyDescent="0.25"/>
    <row r="340" ht="15.6" customHeight="1" x14ac:dyDescent="0.25"/>
    <row r="341" ht="15.6" customHeight="1" x14ac:dyDescent="0.25"/>
    <row r="342" ht="15.6" customHeight="1" x14ac:dyDescent="0.25"/>
    <row r="343" ht="15.6" customHeight="1" x14ac:dyDescent="0.25"/>
    <row r="344" ht="15.6" customHeight="1" x14ac:dyDescent="0.25"/>
    <row r="345" ht="15.6" customHeight="1" x14ac:dyDescent="0.25"/>
    <row r="346" ht="15.6" customHeight="1" x14ac:dyDescent="0.25"/>
    <row r="347" ht="15.6" customHeight="1" x14ac:dyDescent="0.25"/>
    <row r="348" ht="15.6" customHeight="1" x14ac:dyDescent="0.25"/>
    <row r="349" ht="15.6" customHeight="1" x14ac:dyDescent="0.25"/>
    <row r="350" ht="15.6" customHeight="1" x14ac:dyDescent="0.25"/>
    <row r="351" ht="15.6" customHeight="1" x14ac:dyDescent="0.25"/>
    <row r="352" ht="15.6" customHeight="1" x14ac:dyDescent="0.25"/>
    <row r="353" ht="15.6" customHeight="1" x14ac:dyDescent="0.25"/>
    <row r="354" ht="15.6" customHeight="1" x14ac:dyDescent="0.25"/>
    <row r="355" ht="15.6" customHeight="1" x14ac:dyDescent="0.25"/>
    <row r="356" ht="15.6" customHeight="1" x14ac:dyDescent="0.25"/>
    <row r="357" ht="15.6" customHeight="1" x14ac:dyDescent="0.25"/>
    <row r="358" ht="15.6" customHeight="1" x14ac:dyDescent="0.25"/>
    <row r="359" ht="15.6" customHeight="1" x14ac:dyDescent="0.25"/>
    <row r="360" ht="15.6" customHeight="1" x14ac:dyDescent="0.25"/>
    <row r="361" ht="15.6" customHeight="1" x14ac:dyDescent="0.25"/>
    <row r="362" ht="15.6" customHeight="1" x14ac:dyDescent="0.25"/>
    <row r="363" ht="15.6" customHeight="1" x14ac:dyDescent="0.25"/>
    <row r="364" ht="15.6" customHeight="1" x14ac:dyDescent="0.25"/>
    <row r="365" ht="15.6" customHeight="1" x14ac:dyDescent="0.25"/>
    <row r="366" ht="15.6" customHeight="1" x14ac:dyDescent="0.25"/>
    <row r="367" ht="15.6" customHeight="1" x14ac:dyDescent="0.25"/>
    <row r="368" ht="15.6" customHeight="1" x14ac:dyDescent="0.25"/>
    <row r="369" ht="15.6" customHeight="1" x14ac:dyDescent="0.25"/>
    <row r="370" ht="15.6" customHeight="1" x14ac:dyDescent="0.25"/>
    <row r="371" ht="15.6" customHeight="1" x14ac:dyDescent="0.25"/>
    <row r="372" ht="15.6" customHeight="1" x14ac:dyDescent="0.25"/>
    <row r="373" ht="15.6" customHeight="1" x14ac:dyDescent="0.25"/>
    <row r="374" ht="15.6" customHeight="1" x14ac:dyDescent="0.25"/>
    <row r="375" ht="15.6" customHeight="1" x14ac:dyDescent="0.25"/>
    <row r="376" ht="15.6" customHeight="1" x14ac:dyDescent="0.25"/>
    <row r="377" ht="15.6" customHeight="1" x14ac:dyDescent="0.25"/>
    <row r="378" ht="15.6" customHeight="1" x14ac:dyDescent="0.25"/>
    <row r="379" ht="15.6" customHeight="1" x14ac:dyDescent="0.25"/>
    <row r="380" ht="15.6" customHeight="1" x14ac:dyDescent="0.25"/>
    <row r="381" ht="15.6" customHeight="1" x14ac:dyDescent="0.25"/>
    <row r="382" ht="15.6" customHeight="1" x14ac:dyDescent="0.25"/>
    <row r="383" ht="15.6" customHeight="1" x14ac:dyDescent="0.25"/>
    <row r="384" ht="15.6" customHeight="1" x14ac:dyDescent="0.25"/>
    <row r="385" ht="15.6" customHeight="1" x14ac:dyDescent="0.25"/>
    <row r="386" ht="15.6" customHeight="1" x14ac:dyDescent="0.25"/>
    <row r="387" ht="15.6" customHeight="1" x14ac:dyDescent="0.25"/>
    <row r="388" ht="15.6" customHeight="1" x14ac:dyDescent="0.25"/>
    <row r="389" ht="15.6" customHeight="1" x14ac:dyDescent="0.25"/>
    <row r="390" ht="15.6" customHeight="1" x14ac:dyDescent="0.25"/>
    <row r="391" ht="15.6" customHeight="1" x14ac:dyDescent="0.25"/>
  </sheetData>
  <sheetProtection algorithmName="SHA-512" hashValue="NIlHnNLKaU8g4Hn9T2o5dw2hb2dmlV3WAUHMsdrcdUvyCEq563FeQsXwGv7t4jxuCl6ZPUHD9fl76Nr/AuQhnA==" saltValue="25njYcIV7upl6sysY0F/Og==" spinCount="100000" sheet="1" objects="1" scenarios="1" sort="0" autoFilter="0"/>
  <conditionalFormatting sqref="E3:Q97">
    <cfRule type="expression" dxfId="29" priority="1206">
      <formula>$Q3&lt;&gt;"-"</formula>
    </cfRule>
    <cfRule type="expression" dxfId="28" priority="1207">
      <formula>$Q3="-"</formula>
    </cfRule>
    <cfRule type="expression" dxfId="27" priority="1208">
      <formula>$G3&lt;&gt;$G2</formula>
    </cfRule>
  </conditionalFormatting>
  <conditionalFormatting sqref="AE3:AU50">
    <cfRule type="expression" dxfId="26" priority="1212">
      <formula>$AU3&lt;&gt;"-"</formula>
    </cfRule>
    <cfRule type="expression" dxfId="25" priority="1213">
      <formula>$AU3="-"</formula>
    </cfRule>
    <cfRule type="expression" dxfId="24" priority="1214">
      <formula>$AG3&lt;&gt;$AG2</formula>
    </cfRule>
  </conditionalFormatting>
  <dataValidations count="2">
    <dataValidation type="custom" allowBlank="1" showInputMessage="1" showErrorMessage="1" errorTitle="Invalid Spectrum Demanded" error="The spectrum demanded for this product is either not a multiple of 5 MHz or would cause the allocation limit to be contravened for this product or its related product." promptTitle="Spectrum demanded:" prompt="_x000a_- Has to be a 5 MHz multiple_x000a__x000a_- Cannot cause remaining expressible demand to be lower than zero for this product or a related product" sqref="AB3:AB22 BF3:BF35" xr:uid="{69E458BE-3A9C-4C2A-BAF8-54680989DEDB}">
      <formula1>AND(AB3&lt;=AA3,AC3&gt;=0,ROUND(AB3/5,0)=AB3/5)</formula1>
    </dataValidation>
    <dataValidation type="custom" operator="greaterThanOrEqual" allowBlank="1" showInputMessage="1" showErrorMessage="1" sqref="AC3:AC22" xr:uid="{14D32495-E779-49DF-AB38-59F5518648D4}">
      <formula1>Y3-SUMIFS(AB:AB,X:X,U3)-SUMIFS(AB:AB,U:U,U3)&gt;=0</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errorTitle="Regional Limit" error="The regional allocation limit must be either 140 MHz or 160 MHz." promptTitle="Regional Limit" prompt="Must be" xr:uid="{6AFF28CF-ABC7-4B92-9848-C6A2126BB1E6}">
          <x14:formula1>
            <xm:f>List!$A$2:$A$3</xm:f>
          </x14:formula1>
          <xm:sqref>C8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76EB6-DD43-4028-92D0-63E155BCC1EA}">
  <dimension ref="B1:BK391"/>
  <sheetViews>
    <sheetView zoomScale="80" zoomScaleNormal="80" workbookViewId="0">
      <pane ySplit="2" topLeftCell="A3" activePane="bottomLeft" state="frozen"/>
      <selection activeCell="CU2" sqref="CU2:CU3"/>
      <selection pane="bottomLeft"/>
    </sheetView>
  </sheetViews>
  <sheetFormatPr defaultColWidth="8.7109375" defaultRowHeight="12.75" x14ac:dyDescent="0.25"/>
  <cols>
    <col min="1" max="1" width="3.85546875" style="2" customWidth="1"/>
    <col min="2" max="2" width="20" style="2" customWidth="1"/>
    <col min="3" max="3" width="8.7109375" style="2"/>
    <col min="4" max="4" width="5.85546875" style="2" customWidth="1"/>
    <col min="5" max="5" width="25.140625" style="2" customWidth="1"/>
    <col min="6" max="6" width="6.85546875" style="52" customWidth="1"/>
    <col min="7" max="7" width="28.28515625" style="42" customWidth="1"/>
    <col min="8" max="8" width="26.85546875" style="2" customWidth="1"/>
    <col min="9" max="9" width="10.7109375" style="2" customWidth="1"/>
    <col min="10" max="10" width="6.85546875" style="2" customWidth="1"/>
    <col min="11" max="15" width="13.28515625" style="2" customWidth="1"/>
    <col min="16" max="16" width="17.5703125" style="2" customWidth="1"/>
    <col min="17" max="17" width="11.140625" style="2" customWidth="1"/>
    <col min="18" max="18" width="7.5703125" style="2" customWidth="1"/>
    <col min="19" max="19" width="27.140625" style="2" bestFit="1" customWidth="1"/>
    <col min="20" max="20" width="10.7109375" style="52" customWidth="1"/>
    <col min="21" max="21" width="22.42578125" style="2" bestFit="1" customWidth="1"/>
    <col min="22" max="22" width="12.42578125" style="2" customWidth="1"/>
    <col min="23" max="23" width="14.5703125" style="2" customWidth="1"/>
    <col min="24" max="24" width="23.5703125" style="2" customWidth="1"/>
    <col min="25" max="25" width="12.85546875" style="52" customWidth="1"/>
    <col min="26" max="26" width="12.28515625" style="52" customWidth="1"/>
    <col min="27" max="27" width="12.28515625" style="52" hidden="1" customWidth="1"/>
    <col min="28" max="29" width="12.85546875" style="52" customWidth="1"/>
    <col min="30" max="30" width="7.5703125" style="2" customWidth="1"/>
    <col min="31" max="31" width="18.140625" style="2" customWidth="1"/>
    <col min="32" max="32" width="6.85546875" style="2" customWidth="1"/>
    <col min="33" max="33" width="28.28515625" style="42" customWidth="1"/>
    <col min="34" max="34" width="26.85546875" style="2" customWidth="1"/>
    <col min="35" max="35" width="13.42578125" style="2" customWidth="1"/>
    <col min="36" max="36" width="24.140625" style="2" customWidth="1"/>
    <col min="37" max="37" width="20.5703125" style="2" customWidth="1"/>
    <col min="38" max="39" width="13.42578125" style="2" customWidth="1"/>
    <col min="40" max="40" width="6.85546875" style="2" customWidth="1"/>
    <col min="41" max="45" width="13.28515625" style="2" customWidth="1"/>
    <col min="46" max="46" width="17.5703125" style="2" customWidth="1"/>
    <col min="47" max="47" width="11.140625" style="2" customWidth="1"/>
    <col min="48" max="48" width="7.5703125" style="2" customWidth="1"/>
    <col min="49" max="49" width="15.5703125" style="2" customWidth="1"/>
    <col min="50" max="50" width="11.140625" style="52" customWidth="1"/>
    <col min="51" max="51" width="30.140625" style="2" customWidth="1"/>
    <col min="52" max="52" width="10.28515625" style="2" customWidth="1"/>
    <col min="53" max="53" width="14.5703125" style="2" customWidth="1"/>
    <col min="54" max="54" width="23.5703125" style="2" customWidth="1"/>
    <col min="55" max="55" width="12.85546875" style="52" customWidth="1"/>
    <col min="56" max="56" width="12.28515625" style="52" customWidth="1"/>
    <col min="57" max="57" width="12.28515625" style="52" hidden="1" customWidth="1"/>
    <col min="58" max="59" width="12.85546875" style="52" customWidth="1"/>
    <col min="60" max="63" width="7.5703125" style="2" customWidth="1"/>
    <col min="64" max="16384" width="8.7109375" style="2"/>
  </cols>
  <sheetData>
    <row r="1" spans="2:63" ht="21.95" customHeight="1" thickBot="1" x14ac:dyDescent="0.3">
      <c r="E1" s="67" t="s">
        <v>544</v>
      </c>
      <c r="F1" s="114"/>
      <c r="G1" s="68"/>
      <c r="H1" s="68"/>
      <c r="I1" s="68"/>
      <c r="J1" s="68"/>
      <c r="K1" s="68"/>
      <c r="L1" s="68"/>
      <c r="M1" s="68"/>
      <c r="N1" s="68"/>
      <c r="O1" s="68"/>
      <c r="P1" s="68"/>
      <c r="Q1" s="69"/>
      <c r="S1" s="67" t="s">
        <v>545</v>
      </c>
      <c r="T1" s="68"/>
      <c r="U1" s="68"/>
      <c r="V1" s="68"/>
      <c r="W1" s="68"/>
      <c r="X1" s="68"/>
      <c r="Y1" s="69"/>
      <c r="Z1" s="68"/>
      <c r="AA1" s="68"/>
      <c r="AB1" s="68"/>
      <c r="AC1" s="69"/>
      <c r="AE1" s="67" t="s">
        <v>546</v>
      </c>
      <c r="AF1" s="114"/>
      <c r="AG1" s="68"/>
      <c r="AH1" s="68"/>
      <c r="AI1" s="68"/>
      <c r="AJ1" s="68"/>
      <c r="AK1" s="68"/>
      <c r="AL1" s="68"/>
      <c r="AM1" s="68"/>
      <c r="AN1" s="68"/>
      <c r="AO1" s="68"/>
      <c r="AP1" s="68"/>
      <c r="AQ1" s="68"/>
      <c r="AR1" s="68"/>
      <c r="AS1" s="68"/>
      <c r="AT1" s="68"/>
      <c r="AU1" s="69"/>
      <c r="AW1" s="67" t="s">
        <v>547</v>
      </c>
      <c r="AX1" s="68"/>
      <c r="AY1" s="68"/>
      <c r="AZ1" s="68"/>
      <c r="BA1" s="68"/>
      <c r="BB1" s="68"/>
      <c r="BC1" s="69"/>
      <c r="BD1" s="68"/>
      <c r="BE1" s="68"/>
      <c r="BF1" s="68"/>
      <c r="BG1" s="69"/>
    </row>
    <row r="2" spans="2:63" ht="50.1" customHeight="1" thickBot="1" x14ac:dyDescent="0.3">
      <c r="E2" s="99" t="s">
        <v>548</v>
      </c>
      <c r="F2" s="100" t="s">
        <v>549</v>
      </c>
      <c r="G2" s="64" t="s">
        <v>550</v>
      </c>
      <c r="H2" s="151" t="s">
        <v>551</v>
      </c>
      <c r="I2" s="437" t="s">
        <v>552</v>
      </c>
      <c r="J2" s="65" t="s">
        <v>553</v>
      </c>
      <c r="K2" s="100" t="s">
        <v>554</v>
      </c>
      <c r="L2" s="152" t="s">
        <v>555</v>
      </c>
      <c r="M2" s="100" t="s">
        <v>556</v>
      </c>
      <c r="N2" s="100" t="s">
        <v>557</v>
      </c>
      <c r="O2" s="100" t="s">
        <v>558</v>
      </c>
      <c r="P2" s="100" t="str">
        <f>CONCATENATE("Significance Test (&gt;" &amp; $C$5*100 &amp; "%)")</f>
        <v>Significance Test (&gt;30%)</v>
      </c>
      <c r="Q2" s="103" t="s">
        <v>559</v>
      </c>
      <c r="S2" s="99" t="s">
        <v>548</v>
      </c>
      <c r="T2" s="100" t="s">
        <v>560</v>
      </c>
      <c r="U2" s="101" t="s">
        <v>561</v>
      </c>
      <c r="V2" s="102" t="s">
        <v>262</v>
      </c>
      <c r="W2" s="100" t="s">
        <v>559</v>
      </c>
      <c r="X2" s="101" t="s">
        <v>562</v>
      </c>
      <c r="Y2" s="100" t="s">
        <v>563</v>
      </c>
      <c r="Z2" s="100" t="s">
        <v>564</v>
      </c>
      <c r="AA2" s="100"/>
      <c r="AB2" s="100" t="s">
        <v>565</v>
      </c>
      <c r="AC2" s="103" t="s">
        <v>566</v>
      </c>
      <c r="AE2" s="56" t="s">
        <v>548</v>
      </c>
      <c r="AF2" s="59" t="s">
        <v>549</v>
      </c>
      <c r="AG2" s="63" t="s">
        <v>550</v>
      </c>
      <c r="AH2" s="129" t="s">
        <v>551</v>
      </c>
      <c r="AI2" s="53" t="s">
        <v>519</v>
      </c>
      <c r="AJ2" s="132" t="s">
        <v>567</v>
      </c>
      <c r="AK2" s="58" t="s">
        <v>568</v>
      </c>
      <c r="AL2" s="74" t="s">
        <v>569</v>
      </c>
      <c r="AM2" s="445" t="s">
        <v>570</v>
      </c>
      <c r="AN2" s="74" t="s">
        <v>553</v>
      </c>
      <c r="AO2" s="445" t="s">
        <v>554</v>
      </c>
      <c r="AP2" s="79" t="s">
        <v>555</v>
      </c>
      <c r="AQ2" s="100" t="s">
        <v>556</v>
      </c>
      <c r="AR2" s="100" t="s">
        <v>557</v>
      </c>
      <c r="AS2" s="100" t="s">
        <v>558</v>
      </c>
      <c r="AT2" s="100" t="str">
        <f>CONCATENATE("Significance Test (&gt;" &amp; $C$5*100 &amp; "%)")</f>
        <v>Significance Test (&gt;30%)</v>
      </c>
      <c r="AU2" s="80" t="s">
        <v>559</v>
      </c>
      <c r="AW2" s="99" t="s">
        <v>548</v>
      </c>
      <c r="AX2" s="100" t="s">
        <v>560</v>
      </c>
      <c r="AY2" s="101" t="s">
        <v>550</v>
      </c>
      <c r="AZ2" s="102" t="s">
        <v>262</v>
      </c>
      <c r="BA2" s="100" t="s">
        <v>559</v>
      </c>
      <c r="BB2" s="101" t="s">
        <v>562</v>
      </c>
      <c r="BC2" s="100" t="s">
        <v>563</v>
      </c>
      <c r="BD2" s="100" t="s">
        <v>564</v>
      </c>
      <c r="BE2" s="100"/>
      <c r="BF2" s="100" t="s">
        <v>565</v>
      </c>
      <c r="BG2" s="103" t="s">
        <v>566</v>
      </c>
      <c r="BH2" s="43"/>
      <c r="BI2" s="43"/>
      <c r="BJ2" s="43"/>
      <c r="BK2" s="43"/>
    </row>
    <row r="3" spans="2:63" ht="16.5" customHeight="1" thickBot="1" x14ac:dyDescent="0.3">
      <c r="E3" s="120" t="s">
        <v>571</v>
      </c>
      <c r="F3" s="116">
        <v>1</v>
      </c>
      <c r="G3" s="407" t="s">
        <v>35</v>
      </c>
      <c r="H3" s="143" t="s">
        <v>266</v>
      </c>
      <c r="I3" s="438">
        <f>IFERROR(INDEX('3.4-3.8 Map'!$CQ$5:$CT$74,MATCH(H3,'3.4-3.8 Map'!AreaNames,0),MATCH($C$4,'3.4-3.8 Map'!$CQ$4:$CT$4,0)),0)</f>
        <v>72</v>
      </c>
      <c r="J3" s="439">
        <f t="shared" ref="J3:J34" si="0">IF(G3="","",COUNTIFS($G:$G,G3,$I:$I,"&gt;" &amp; I3)+COUNTIFS($G:$G,G3,$I:$I,I3,$K:$K,"&gt;" &amp; K3)+1)</f>
        <v>1</v>
      </c>
      <c r="K3" s="144">
        <f>SUMIFS('Sub-Areas'!$D:$D,'Sub-Areas'!$B:$B,H3)</f>
        <v>764507</v>
      </c>
      <c r="L3" s="145">
        <f t="shared" ref="L3:L34" si="1">IF(G3="","",$K3/SUMIFS($K:$K,G:G,G3))</f>
        <v>0.55185912381887348</v>
      </c>
      <c r="M3" s="144">
        <f t="shared" ref="M3:M34" si="2">IF(G3="","",SUMIFS($K:$K,$G:$G,G3,$I:$I,"&gt;=" &amp; I3)-K3)</f>
        <v>620823</v>
      </c>
      <c r="N3" s="144">
        <f t="shared" ref="N3:N34" si="3">K3+M3</f>
        <v>1385330</v>
      </c>
      <c r="O3" s="145">
        <f t="shared" ref="O3:O34" si="4">IF(G3="","",N3/SUMIFS($K:$K,$G:$G,G3))</f>
        <v>1</v>
      </c>
      <c r="P3" s="117" t="str">
        <f t="shared" ref="P3:P34" si="5">IF(G3="","",IF(O3&lt;$C$5,"Insignificant","Significant"))</f>
        <v>Significant</v>
      </c>
      <c r="Q3" s="146">
        <f t="shared" ref="Q3:Q34" si="6">IF(P3="Insignificant","-",IF(COUNTIFS(G:G,G3,I:I,"&gt;" &amp; I3,P:P,"Significant")&gt;0,"-",IF(COUNTIFS(G:G,G3,K:K,"&gt;" &amp; K3,P:P,"Significant",I:I,I3)&gt;0,"-",I3)))</f>
        <v>72</v>
      </c>
      <c r="S3" s="81" t="s">
        <v>571</v>
      </c>
      <c r="T3" s="104" t="s">
        <v>572</v>
      </c>
      <c r="U3" s="84" t="s">
        <v>35</v>
      </c>
      <c r="V3" s="82">
        <f>SUMIFS(Products!$H:$H,Products!$B:$B,Optus!U3)</f>
        <v>1385330</v>
      </c>
      <c r="W3" s="92">
        <f t="shared" ref="W3:W22" si="7">SUMIFS($Q:$Q,$G:$G,U3)</f>
        <v>72</v>
      </c>
      <c r="X3" s="84" t="s">
        <v>398</v>
      </c>
      <c r="Y3" s="83">
        <f t="shared" ref="Y3:Y22" si="8">IF(T3="Metro",MAX($C$7-W3,0),MAX($C$8-W3,0))</f>
        <v>68</v>
      </c>
      <c r="Z3" s="83">
        <v>100</v>
      </c>
      <c r="AA3" s="83">
        <f>MIN(Y3,Z3)</f>
        <v>68</v>
      </c>
      <c r="AB3" s="415">
        <v>0</v>
      </c>
      <c r="AC3" s="105">
        <f>Y3-SUMIFS(AB:AB,X:X,U3)-SUMIFS(AB:AB,U:U,U3)</f>
        <v>68</v>
      </c>
      <c r="AE3" s="120" t="s">
        <v>573</v>
      </c>
      <c r="AF3" s="116">
        <v>1</v>
      </c>
      <c r="AG3" s="45" t="s">
        <v>60</v>
      </c>
      <c r="AH3" s="130" t="s">
        <v>196</v>
      </c>
      <c r="AI3" s="456">
        <f>IFERROR(INDEX('3.4-3.8 Map'!$CQ$5:$CT$74,MATCH(AH3,'3.4-3.8 Map'!AreaNames,0),MATCH($C$4,'3.4-3.8 Map'!$CQ$4:$CT$4,0)),0)</f>
        <v>35</v>
      </c>
      <c r="AJ3" s="133" t="s">
        <v>166</v>
      </c>
      <c r="AK3" s="78" t="s">
        <v>398</v>
      </c>
      <c r="AL3" s="134">
        <f t="shared" ref="AL3:AL50" si="9">SUMIFS($AB:$AB,$U:$U,AJ3)+SUMIFS($AB:$AB,$U:$U,AK3)</f>
        <v>0</v>
      </c>
      <c r="AM3" s="446">
        <f t="shared" ref="AM3:AM50" si="10">AI3+AL3</f>
        <v>35</v>
      </c>
      <c r="AN3" s="447">
        <f t="shared" ref="AN3:AN50" si="11">IF(AG3="","",COUNTIFS($AG:$AG,$AG3,$AM:$AM,"&gt;" &amp; $AM3)+COUNTIFS($AG:$AG,$AG3,$AM:$AM,$AM3,$AO:$AO,"&gt;" &amp; $AO3)+1)</f>
        <v>1</v>
      </c>
      <c r="AO3" s="452">
        <f>SUMIFS('Sub-Areas'!$D:$D,'Sub-Areas'!$B:$B,AH3)</f>
        <v>124113</v>
      </c>
      <c r="AP3" s="121">
        <f t="shared" ref="AP3:AP50" si="12">IF(AG3="","",AO3/SUMIFS($AO:$AO,AG:AG,AG3))</f>
        <v>1</v>
      </c>
      <c r="AQ3" s="122">
        <f t="shared" ref="AQ3:AQ50" si="13">IF(AG3="","",SUMIFS($AO:$AO,$AG:$AG,AG3,$AM:$AM,"&gt;=" &amp; AM3)-AO3)</f>
        <v>0</v>
      </c>
      <c r="AR3" s="122">
        <f t="shared" ref="AR3:AR50" si="14">AO3+AQ3</f>
        <v>124113</v>
      </c>
      <c r="AS3" s="434">
        <f t="shared" ref="AS3:AS50" si="15">IF(AG3="","",AR3/SUMIFS($AO:$AO,$AG:$AG,AG3))</f>
        <v>1</v>
      </c>
      <c r="AT3" s="119" t="str">
        <f t="shared" ref="AT3:AT50" si="16">IF(AG3="","",IF(AS3&lt;$C$5,"Insignificant","Significant"))</f>
        <v>Significant</v>
      </c>
      <c r="AU3" s="108">
        <f t="shared" ref="AU3:AU50" si="17">IF(AT3="Insignificant","-",IF(COUNTIFS(AG:AG,AG3,AM:AM,"&gt;" &amp; AM3,AT:AT,"Significant")&gt;0,"-",IF(COUNTIFS(AG:AG,AG3,AO:AO,"&gt;" &amp; AO3,AT:AT,"Significant",AM:AM,AM3)&gt;0,"-",AM3)))</f>
        <v>35</v>
      </c>
      <c r="AW3" s="140" t="s">
        <v>573</v>
      </c>
      <c r="AX3" s="72" t="s">
        <v>574</v>
      </c>
      <c r="AY3" s="115" t="s">
        <v>97</v>
      </c>
      <c r="AZ3" s="128">
        <f>SUMIFS(Products!$H:$H,Products!$B:$B,Optus!AY3)</f>
        <v>82399</v>
      </c>
      <c r="BA3" s="141">
        <f>SUMIFS($AU:$AU,$AG:$AG,Optus!AY3)</f>
        <v>35</v>
      </c>
      <c r="BB3" s="115" t="s">
        <v>117</v>
      </c>
      <c r="BC3" s="141">
        <f t="shared" ref="BC3:BC35" si="18">IF(AX3="Metro",MAX($C$7-BA3,0),MAX($C$8-BA3,0))</f>
        <v>105</v>
      </c>
      <c r="BD3" s="141">
        <f>_xlfn.XLOOKUP(AY3,Products!$B:$B,Products!$E:$E)</f>
        <v>40</v>
      </c>
      <c r="BE3" s="141">
        <f>MIN(BC3,BD3)</f>
        <v>40</v>
      </c>
      <c r="BF3" s="415">
        <v>0</v>
      </c>
      <c r="BG3" s="126">
        <f>BC3-SUMIFS(BF:BF,BB:BB,AY3)-SUMIFS(BF:BF,AY:AY,AY3)</f>
        <v>105</v>
      </c>
      <c r="BH3" s="43"/>
      <c r="BI3" s="43"/>
      <c r="BJ3" s="43"/>
      <c r="BK3" s="43"/>
    </row>
    <row r="4" spans="2:63" ht="16.5" customHeight="1" x14ac:dyDescent="0.25">
      <c r="B4" s="48" t="s">
        <v>575</v>
      </c>
      <c r="C4" s="49" t="s">
        <v>538</v>
      </c>
      <c r="E4" s="60" t="s">
        <v>571</v>
      </c>
      <c r="F4" s="75">
        <v>1</v>
      </c>
      <c r="G4" s="46" t="s">
        <v>35</v>
      </c>
      <c r="H4" s="55" t="s">
        <v>264</v>
      </c>
      <c r="I4" s="440">
        <f>IFERROR(INDEX('3.4-3.8 Map'!$CQ$5:$CT$74,MATCH(H4,'3.4-3.8 Map'!AreaNames,0),MATCH($C$4,'3.4-3.8 Map'!$CQ$4:$CT$4,0)),0)</f>
        <v>72</v>
      </c>
      <c r="J4" s="441">
        <f t="shared" si="0"/>
        <v>2</v>
      </c>
      <c r="K4" s="57">
        <f>SUMIFS('Sub-Areas'!$D:$D,'Sub-Areas'!$B:$B,H4)</f>
        <v>620823</v>
      </c>
      <c r="L4" s="123">
        <f t="shared" si="1"/>
        <v>0.44814087618112652</v>
      </c>
      <c r="M4" s="124">
        <f t="shared" si="2"/>
        <v>764507</v>
      </c>
      <c r="N4" s="124">
        <f t="shared" si="3"/>
        <v>1385330</v>
      </c>
      <c r="O4" s="123">
        <f t="shared" si="4"/>
        <v>1</v>
      </c>
      <c r="P4" s="118" t="str">
        <f t="shared" si="5"/>
        <v>Significant</v>
      </c>
      <c r="Q4" s="125" t="str">
        <f t="shared" si="6"/>
        <v>-</v>
      </c>
      <c r="S4" s="93" t="s">
        <v>571</v>
      </c>
      <c r="T4" s="73" t="s">
        <v>572</v>
      </c>
      <c r="U4" s="95" t="s">
        <v>40</v>
      </c>
      <c r="V4" s="94">
        <f>SUMIFS(Products!$H:$H,Products!$B:$B,Optus!U4)</f>
        <v>2372121</v>
      </c>
      <c r="W4" s="96">
        <f t="shared" si="7"/>
        <v>67.5</v>
      </c>
      <c r="X4" s="95" t="s">
        <v>398</v>
      </c>
      <c r="Y4" s="106">
        <f t="shared" si="8"/>
        <v>72.5</v>
      </c>
      <c r="Z4" s="106">
        <v>100</v>
      </c>
      <c r="AA4" s="106">
        <f t="shared" ref="AA4:AA22" si="19">MIN(Y4,Z4)</f>
        <v>72.5</v>
      </c>
      <c r="AB4" s="416">
        <v>0</v>
      </c>
      <c r="AC4" s="107">
        <f t="shared" ref="AC4:AC22" si="20">Y4-SUMIFS(AB:AB,X:X,U4)-SUMIFS(AB:AB,U:U,U4)</f>
        <v>72.5</v>
      </c>
      <c r="AE4" s="61" t="s">
        <v>573</v>
      </c>
      <c r="AF4" s="153">
        <v>1</v>
      </c>
      <c r="AG4" s="47" t="s">
        <v>65</v>
      </c>
      <c r="AH4" s="154" t="s">
        <v>66</v>
      </c>
      <c r="AI4" s="158">
        <f>IFERROR(INDEX('3.4-3.8 Map'!$CQ$5:$CT$74,MATCH(AH4,'3.4-3.8 Map'!AreaNames,0),MATCH($C$4,'3.4-3.8 Map'!$CQ$4:$CT$4,0)),0)</f>
        <v>35</v>
      </c>
      <c r="AJ4" s="155" t="s">
        <v>153</v>
      </c>
      <c r="AK4" s="156" t="s">
        <v>398</v>
      </c>
      <c r="AL4" s="157">
        <f t="shared" si="9"/>
        <v>0</v>
      </c>
      <c r="AM4" s="448">
        <f t="shared" si="10"/>
        <v>35</v>
      </c>
      <c r="AN4" s="449">
        <f t="shared" si="11"/>
        <v>1</v>
      </c>
      <c r="AO4" s="453">
        <f>SUMIFS('Sub-Areas'!$D:$D,'Sub-Areas'!$B:$B,AH4)</f>
        <v>189926</v>
      </c>
      <c r="AP4" s="159">
        <f t="shared" si="12"/>
        <v>1</v>
      </c>
      <c r="AQ4" s="161">
        <f t="shared" si="13"/>
        <v>0</v>
      </c>
      <c r="AR4" s="161">
        <f t="shared" si="14"/>
        <v>189926</v>
      </c>
      <c r="AS4" s="435">
        <f t="shared" si="15"/>
        <v>1</v>
      </c>
      <c r="AT4" s="160" t="str">
        <f t="shared" si="16"/>
        <v>Significant</v>
      </c>
      <c r="AU4" s="162">
        <f t="shared" si="17"/>
        <v>35</v>
      </c>
      <c r="AW4" s="70" t="s">
        <v>576</v>
      </c>
      <c r="AX4" s="73" t="s">
        <v>574</v>
      </c>
      <c r="AY4" s="95" t="s">
        <v>117</v>
      </c>
      <c r="AZ4" s="94">
        <f>SUMIFS(Products!$H:$H,Products!$B:$B,Optus!AY4)</f>
        <v>82399</v>
      </c>
      <c r="BA4" s="106">
        <f>SUMIFS($AU:$AU,$AG:$AG,Optus!AY4)</f>
        <v>35</v>
      </c>
      <c r="BB4" s="95" t="s">
        <v>97</v>
      </c>
      <c r="BC4" s="137">
        <f t="shared" si="18"/>
        <v>105</v>
      </c>
      <c r="BD4" s="106">
        <f>_xlfn.XLOOKUP(AY4,Products!$B:$B,Products!$E:$E)</f>
        <v>65</v>
      </c>
      <c r="BE4" s="106">
        <f t="shared" ref="BE4:BE35" si="21">MIN(BC4,BD4)</f>
        <v>65</v>
      </c>
      <c r="BF4" s="416">
        <v>0</v>
      </c>
      <c r="BG4" s="107">
        <f t="shared" ref="BG4:BG35" si="22">BC4-SUMIFS(BF:BF,BB:BB,AY4)-SUMIFS(BF:BF,AY:AY,AY4)</f>
        <v>105</v>
      </c>
      <c r="BH4" s="43"/>
      <c r="BI4" s="43"/>
      <c r="BJ4" s="43"/>
      <c r="BK4" s="43"/>
    </row>
    <row r="5" spans="2:63" ht="16.5" customHeight="1" thickBot="1" x14ac:dyDescent="0.3">
      <c r="B5" s="50" t="s">
        <v>577</v>
      </c>
      <c r="C5" s="51">
        <v>0.3</v>
      </c>
      <c r="E5" s="60" t="s">
        <v>571</v>
      </c>
      <c r="F5" s="75">
        <v>1</v>
      </c>
      <c r="G5" s="46" t="s">
        <v>40</v>
      </c>
      <c r="H5" s="55" t="s">
        <v>273</v>
      </c>
      <c r="I5" s="440">
        <f>IFERROR(INDEX('3.4-3.8 Map'!$CQ$5:$CT$74,MATCH(H5,'3.4-3.8 Map'!AreaNames,0),MATCH($C$4,'3.4-3.8 Map'!$CQ$4:$CT$4,0)),0)</f>
        <v>67.5</v>
      </c>
      <c r="J5" s="441">
        <f t="shared" si="0"/>
        <v>1</v>
      </c>
      <c r="K5" s="57">
        <f>SUMIFS('Sub-Areas'!$D:$D,'Sub-Areas'!$B:$B,H5)</f>
        <v>1674231</v>
      </c>
      <c r="L5" s="123">
        <f t="shared" si="1"/>
        <v>0.70579494047731961</v>
      </c>
      <c r="M5" s="124">
        <f t="shared" si="2"/>
        <v>697890</v>
      </c>
      <c r="N5" s="124">
        <f t="shared" si="3"/>
        <v>2372121</v>
      </c>
      <c r="O5" s="123">
        <f t="shared" si="4"/>
        <v>1</v>
      </c>
      <c r="P5" s="118" t="str">
        <f t="shared" si="5"/>
        <v>Significant</v>
      </c>
      <c r="Q5" s="125">
        <f t="shared" si="6"/>
        <v>67.5</v>
      </c>
      <c r="S5" s="93" t="s">
        <v>571</v>
      </c>
      <c r="T5" s="73" t="s">
        <v>572</v>
      </c>
      <c r="U5" s="95" t="s">
        <v>43</v>
      </c>
      <c r="V5" s="94">
        <f>SUMIFS(Products!$H:$H,Products!$B:$B,Optus!U5)</f>
        <v>506926</v>
      </c>
      <c r="W5" s="96">
        <f t="shared" si="7"/>
        <v>67.5</v>
      </c>
      <c r="X5" s="95" t="s">
        <v>398</v>
      </c>
      <c r="Y5" s="106">
        <f t="shared" si="8"/>
        <v>72.5</v>
      </c>
      <c r="Z5" s="106">
        <v>100</v>
      </c>
      <c r="AA5" s="106">
        <f t="shared" si="19"/>
        <v>72.5</v>
      </c>
      <c r="AB5" s="416">
        <v>0</v>
      </c>
      <c r="AC5" s="107">
        <f t="shared" si="20"/>
        <v>72.5</v>
      </c>
      <c r="AE5" s="60" t="s">
        <v>573</v>
      </c>
      <c r="AF5" s="75">
        <v>1</v>
      </c>
      <c r="AG5" s="46" t="s">
        <v>68</v>
      </c>
      <c r="AH5" s="131" t="s">
        <v>58</v>
      </c>
      <c r="AI5" s="135">
        <f>IFERROR(INDEX('3.4-3.8 Map'!$CQ$5:$CT$74,MATCH(AH5,'3.4-3.8 Map'!AreaNames,0),MATCH($C$4,'3.4-3.8 Map'!$CQ$4:$CT$4,0)),0)</f>
        <v>35</v>
      </c>
      <c r="AJ5" s="133" t="s">
        <v>169</v>
      </c>
      <c r="AK5" s="78" t="s">
        <v>56</v>
      </c>
      <c r="AL5" s="134">
        <f t="shared" si="9"/>
        <v>0</v>
      </c>
      <c r="AM5" s="446">
        <f t="shared" si="10"/>
        <v>35</v>
      </c>
      <c r="AN5" s="441">
        <f t="shared" si="11"/>
        <v>1</v>
      </c>
      <c r="AO5" s="454">
        <f>SUMIFS('Sub-Areas'!$D:$D,'Sub-Areas'!$B:$B,AH5)</f>
        <v>283263</v>
      </c>
      <c r="AP5" s="123">
        <f t="shared" si="12"/>
        <v>1</v>
      </c>
      <c r="AQ5" s="124">
        <f t="shared" si="13"/>
        <v>0</v>
      </c>
      <c r="AR5" s="124">
        <f t="shared" si="14"/>
        <v>283263</v>
      </c>
      <c r="AS5" s="433">
        <f t="shared" si="15"/>
        <v>1</v>
      </c>
      <c r="AT5" s="118" t="str">
        <f t="shared" si="16"/>
        <v>Significant</v>
      </c>
      <c r="AU5" s="125">
        <f t="shared" si="17"/>
        <v>35</v>
      </c>
      <c r="AW5" s="93" t="s">
        <v>573</v>
      </c>
      <c r="AX5" s="73" t="s">
        <v>574</v>
      </c>
      <c r="AY5" s="95" t="s">
        <v>65</v>
      </c>
      <c r="AZ5" s="94">
        <f>SUMIFS(Products!$H:$H,Products!$B:$B,Optus!AY5)</f>
        <v>189926</v>
      </c>
      <c r="BA5" s="106">
        <f>SUMIFS($AU:$AU,$AG:$AG,Optus!AY5)</f>
        <v>35</v>
      </c>
      <c r="BB5" s="95" t="s">
        <v>83</v>
      </c>
      <c r="BC5" s="106">
        <f t="shared" si="18"/>
        <v>105</v>
      </c>
      <c r="BD5" s="106">
        <f>_xlfn.XLOOKUP(AY5,Products!$B:$B,Products!$E:$E)</f>
        <v>25</v>
      </c>
      <c r="BE5" s="106">
        <f t="shared" si="21"/>
        <v>25</v>
      </c>
      <c r="BF5" s="416">
        <v>0</v>
      </c>
      <c r="BG5" s="107">
        <f t="shared" si="22"/>
        <v>105</v>
      </c>
      <c r="BH5" s="43"/>
      <c r="BI5" s="43"/>
      <c r="BJ5" s="43"/>
      <c r="BK5" s="43"/>
    </row>
    <row r="6" spans="2:63" ht="16.5" customHeight="1" thickBot="1" x14ac:dyDescent="0.3">
      <c r="C6" s="52"/>
      <c r="E6" s="60" t="s">
        <v>571</v>
      </c>
      <c r="F6" s="75">
        <v>1</v>
      </c>
      <c r="G6" s="46" t="s">
        <v>40</v>
      </c>
      <c r="H6" s="55" t="s">
        <v>280</v>
      </c>
      <c r="I6" s="440">
        <f>IFERROR(INDEX('3.4-3.8 Map'!$CQ$5:$CT$74,MATCH(H6,'3.4-3.8 Map'!AreaNames,0),MATCH($C$4,'3.4-3.8 Map'!$CQ$4:$CT$4,0)),0)</f>
        <v>67.5</v>
      </c>
      <c r="J6" s="441">
        <f t="shared" si="0"/>
        <v>2</v>
      </c>
      <c r="K6" s="57">
        <f>SUMIFS('Sub-Areas'!$D:$D,'Sub-Areas'!$B:$B,H6)</f>
        <v>697890</v>
      </c>
      <c r="L6" s="123">
        <f t="shared" si="1"/>
        <v>0.29420505952268033</v>
      </c>
      <c r="M6" s="124">
        <f t="shared" si="2"/>
        <v>1674231</v>
      </c>
      <c r="N6" s="124">
        <f t="shared" si="3"/>
        <v>2372121</v>
      </c>
      <c r="O6" s="123">
        <f t="shared" si="4"/>
        <v>1</v>
      </c>
      <c r="P6" s="118" t="str">
        <f t="shared" si="5"/>
        <v>Significant</v>
      </c>
      <c r="Q6" s="125" t="str">
        <f t="shared" si="6"/>
        <v>-</v>
      </c>
      <c r="S6" s="93" t="s">
        <v>571</v>
      </c>
      <c r="T6" s="73" t="s">
        <v>572</v>
      </c>
      <c r="U6" s="95" t="s">
        <v>47</v>
      </c>
      <c r="V6" s="94">
        <f>SUMIFS(Products!$H:$H,Products!$B:$B,Optus!U6)</f>
        <v>5013250</v>
      </c>
      <c r="W6" s="96">
        <f t="shared" si="7"/>
        <v>100</v>
      </c>
      <c r="X6" s="95" t="s">
        <v>398</v>
      </c>
      <c r="Y6" s="106">
        <f t="shared" si="8"/>
        <v>40</v>
      </c>
      <c r="Z6" s="106">
        <v>100</v>
      </c>
      <c r="AA6" s="106">
        <f t="shared" si="19"/>
        <v>40</v>
      </c>
      <c r="AB6" s="416">
        <v>0</v>
      </c>
      <c r="AC6" s="107">
        <f t="shared" si="20"/>
        <v>40</v>
      </c>
      <c r="AE6" s="61" t="s">
        <v>573</v>
      </c>
      <c r="AF6" s="153">
        <v>1</v>
      </c>
      <c r="AG6" s="47" t="s">
        <v>70</v>
      </c>
      <c r="AH6" s="154" t="s">
        <v>71</v>
      </c>
      <c r="AI6" s="158">
        <f>IFERROR(INDEX('3.4-3.8 Map'!$CQ$5:$CT$74,MATCH(AH6,'3.4-3.8 Map'!AreaNames,0),MATCH($C$4,'3.4-3.8 Map'!$CQ$4:$CT$4,0)),0)</f>
        <v>35</v>
      </c>
      <c r="AJ6" s="155" t="s">
        <v>169</v>
      </c>
      <c r="AK6" s="156" t="s">
        <v>398</v>
      </c>
      <c r="AL6" s="157">
        <f t="shared" si="9"/>
        <v>0</v>
      </c>
      <c r="AM6" s="448">
        <f t="shared" si="10"/>
        <v>35</v>
      </c>
      <c r="AN6" s="449">
        <f t="shared" si="11"/>
        <v>1</v>
      </c>
      <c r="AO6" s="453">
        <f>SUMIFS('Sub-Areas'!$D:$D,'Sub-Areas'!$B:$B,AH6)</f>
        <v>139083</v>
      </c>
      <c r="AP6" s="159">
        <f t="shared" si="12"/>
        <v>1</v>
      </c>
      <c r="AQ6" s="161">
        <f t="shared" si="13"/>
        <v>0</v>
      </c>
      <c r="AR6" s="161">
        <f t="shared" si="14"/>
        <v>139083</v>
      </c>
      <c r="AS6" s="435">
        <f t="shared" si="15"/>
        <v>1</v>
      </c>
      <c r="AT6" s="160" t="str">
        <f t="shared" si="16"/>
        <v>Significant</v>
      </c>
      <c r="AU6" s="162">
        <f t="shared" si="17"/>
        <v>35</v>
      </c>
      <c r="AW6" s="70" t="s">
        <v>576</v>
      </c>
      <c r="AX6" s="73" t="s">
        <v>574</v>
      </c>
      <c r="AY6" s="95" t="s">
        <v>83</v>
      </c>
      <c r="AZ6" s="94">
        <f>SUMIFS(Products!$H:$H,Products!$B:$B,Optus!AY6)</f>
        <v>189926</v>
      </c>
      <c r="BA6" s="106">
        <f>SUMIFS($AU:$AU,$AG:$AG,Optus!AY6)</f>
        <v>35</v>
      </c>
      <c r="BB6" s="95" t="s">
        <v>65</v>
      </c>
      <c r="BC6" s="106">
        <f t="shared" si="18"/>
        <v>105</v>
      </c>
      <c r="BD6" s="106">
        <f>_xlfn.XLOOKUP(AY6,Products!$B:$B,Products!$E:$E)</f>
        <v>45</v>
      </c>
      <c r="BE6" s="106">
        <f t="shared" si="21"/>
        <v>45</v>
      </c>
      <c r="BF6" s="416">
        <v>0</v>
      </c>
      <c r="BG6" s="107">
        <f t="shared" si="22"/>
        <v>105</v>
      </c>
      <c r="BH6" s="43"/>
      <c r="BI6" s="43"/>
      <c r="BJ6" s="43"/>
      <c r="BK6" s="43"/>
    </row>
    <row r="7" spans="2:63" ht="16.5" customHeight="1" x14ac:dyDescent="0.25">
      <c r="B7" s="48" t="s">
        <v>578</v>
      </c>
      <c r="C7" s="66">
        <v>140</v>
      </c>
      <c r="E7" s="60" t="s">
        <v>571</v>
      </c>
      <c r="F7" s="75">
        <v>1</v>
      </c>
      <c r="G7" s="46" t="s">
        <v>43</v>
      </c>
      <c r="H7" s="55" t="s">
        <v>286</v>
      </c>
      <c r="I7" s="442">
        <f>IFERROR(INDEX('3.4-3.8 Map'!$CQ$5:$CT$74,MATCH(H7,'3.4-3.8 Map'!AreaNames,0),MATCH($C$4,'3.4-3.8 Map'!$CQ$4:$CT$4,0)),0)</f>
        <v>67.5</v>
      </c>
      <c r="J7" s="441">
        <f t="shared" si="0"/>
        <v>1</v>
      </c>
      <c r="K7" s="57">
        <f>SUMIFS('Sub-Areas'!$D:$D,'Sub-Areas'!$B:$B,H7)</f>
        <v>506250</v>
      </c>
      <c r="L7" s="123">
        <f t="shared" si="1"/>
        <v>0.99866647202944814</v>
      </c>
      <c r="M7" s="124">
        <f t="shared" si="2"/>
        <v>509</v>
      </c>
      <c r="N7" s="124">
        <f t="shared" si="3"/>
        <v>506759</v>
      </c>
      <c r="O7" s="123">
        <f t="shared" si="4"/>
        <v>0.99967056335638738</v>
      </c>
      <c r="P7" s="118" t="str">
        <f t="shared" si="5"/>
        <v>Significant</v>
      </c>
      <c r="Q7" s="125">
        <f t="shared" si="6"/>
        <v>67.5</v>
      </c>
      <c r="S7" s="93" t="s">
        <v>571</v>
      </c>
      <c r="T7" s="73" t="s">
        <v>572</v>
      </c>
      <c r="U7" s="95" t="s">
        <v>50</v>
      </c>
      <c r="V7" s="94">
        <f>SUMIFS(Products!$H:$H,Products!$B:$B,Optus!U7)</f>
        <v>2131040</v>
      </c>
      <c r="W7" s="77">
        <f t="shared" si="7"/>
        <v>65</v>
      </c>
      <c r="X7" s="95" t="s">
        <v>398</v>
      </c>
      <c r="Y7" s="106">
        <f t="shared" si="8"/>
        <v>75</v>
      </c>
      <c r="Z7" s="106">
        <v>100</v>
      </c>
      <c r="AA7" s="106">
        <f t="shared" si="19"/>
        <v>75</v>
      </c>
      <c r="AB7" s="416">
        <v>0</v>
      </c>
      <c r="AC7" s="107">
        <f t="shared" si="20"/>
        <v>75</v>
      </c>
      <c r="AE7" s="61" t="s">
        <v>573</v>
      </c>
      <c r="AF7" s="153">
        <v>1</v>
      </c>
      <c r="AG7" s="47" t="s">
        <v>73</v>
      </c>
      <c r="AH7" s="154" t="s">
        <v>74</v>
      </c>
      <c r="AI7" s="158">
        <f>IFERROR(INDEX('3.4-3.8 Map'!$CQ$5:$CT$74,MATCH(AH7,'3.4-3.8 Map'!AreaNames,0),MATCH($C$4,'3.4-3.8 Map'!$CQ$4:$CT$4,0)),0)</f>
        <v>35</v>
      </c>
      <c r="AJ7" s="155" t="s">
        <v>157</v>
      </c>
      <c r="AK7" s="156" t="s">
        <v>398</v>
      </c>
      <c r="AL7" s="157">
        <f t="shared" si="9"/>
        <v>0</v>
      </c>
      <c r="AM7" s="448">
        <f t="shared" si="10"/>
        <v>35</v>
      </c>
      <c r="AN7" s="449">
        <f t="shared" si="11"/>
        <v>1</v>
      </c>
      <c r="AO7" s="453">
        <f>SUMIFS('Sub-Areas'!$D:$D,'Sub-Areas'!$B:$B,AH7)</f>
        <v>120000</v>
      </c>
      <c r="AP7" s="159">
        <f t="shared" si="12"/>
        <v>1</v>
      </c>
      <c r="AQ7" s="161">
        <f t="shared" si="13"/>
        <v>0</v>
      </c>
      <c r="AR7" s="161">
        <f t="shared" si="14"/>
        <v>120000</v>
      </c>
      <c r="AS7" s="435">
        <f t="shared" si="15"/>
        <v>1</v>
      </c>
      <c r="AT7" s="160" t="str">
        <f t="shared" si="16"/>
        <v>Significant</v>
      </c>
      <c r="AU7" s="162">
        <f t="shared" si="17"/>
        <v>35</v>
      </c>
      <c r="AW7" s="93" t="s">
        <v>573</v>
      </c>
      <c r="AX7" s="73" t="s">
        <v>574</v>
      </c>
      <c r="AY7" s="95" t="s">
        <v>76</v>
      </c>
      <c r="AZ7" s="94">
        <f>SUMIFS(Products!$H:$H,Products!$B:$B,Optus!AY7)</f>
        <v>324919</v>
      </c>
      <c r="BA7" s="106">
        <f>SUMIFS($AU:$AU,$AG:$AG,Optus!AY7)</f>
        <v>35</v>
      </c>
      <c r="BB7" s="97" t="s">
        <v>120</v>
      </c>
      <c r="BC7" s="106">
        <f t="shared" si="18"/>
        <v>105</v>
      </c>
      <c r="BD7" s="106">
        <f>_xlfn.XLOOKUP(AY7,Products!$B:$B,Products!$E:$E)</f>
        <v>40</v>
      </c>
      <c r="BE7" s="106">
        <f t="shared" si="21"/>
        <v>40</v>
      </c>
      <c r="BF7" s="416">
        <v>0</v>
      </c>
      <c r="BG7" s="107">
        <f t="shared" si="22"/>
        <v>105</v>
      </c>
      <c r="BH7" s="43"/>
      <c r="BI7" s="43"/>
      <c r="BJ7" s="43"/>
      <c r="BK7" s="43"/>
    </row>
    <row r="8" spans="2:63" ht="16.5" customHeight="1" thickBot="1" x14ac:dyDescent="0.3">
      <c r="B8" s="50" t="s">
        <v>579</v>
      </c>
      <c r="C8" s="414">
        <v>140</v>
      </c>
      <c r="E8" s="60" t="s">
        <v>571</v>
      </c>
      <c r="F8" s="75">
        <v>1</v>
      </c>
      <c r="G8" s="46" t="s">
        <v>43</v>
      </c>
      <c r="H8" s="55" t="s">
        <v>301</v>
      </c>
      <c r="I8" s="442">
        <f>IFERROR(INDEX('3.4-3.8 Map'!$CQ$5:$CT$74,MATCH(H8,'3.4-3.8 Map'!AreaNames,0),MATCH($C$4,'3.4-3.8 Map'!$CQ$4:$CT$4,0)),0)</f>
        <v>67.5</v>
      </c>
      <c r="J8" s="441">
        <f t="shared" si="0"/>
        <v>2</v>
      </c>
      <c r="K8" s="57">
        <f>SUMIFS('Sub-Areas'!$D:$D,'Sub-Areas'!$B:$B,H8)</f>
        <v>509</v>
      </c>
      <c r="L8" s="123">
        <f t="shared" si="1"/>
        <v>1.0040913269392378E-3</v>
      </c>
      <c r="M8" s="124">
        <f t="shared" si="2"/>
        <v>506250</v>
      </c>
      <c r="N8" s="124">
        <f t="shared" si="3"/>
        <v>506759</v>
      </c>
      <c r="O8" s="123">
        <f t="shared" si="4"/>
        <v>0.99967056335638738</v>
      </c>
      <c r="P8" s="118" t="str">
        <f t="shared" si="5"/>
        <v>Significant</v>
      </c>
      <c r="Q8" s="125" t="str">
        <f t="shared" si="6"/>
        <v>-</v>
      </c>
      <c r="S8" s="93" t="s">
        <v>571</v>
      </c>
      <c r="T8" s="73" t="s">
        <v>572</v>
      </c>
      <c r="U8" s="95" t="s">
        <v>53</v>
      </c>
      <c r="V8" s="136">
        <f>SUMIFS(Products!$H:$H,Products!$B:$B,Optus!U8)</f>
        <v>5671328</v>
      </c>
      <c r="W8" s="137">
        <f t="shared" si="7"/>
        <v>100</v>
      </c>
      <c r="X8" s="95" t="s">
        <v>398</v>
      </c>
      <c r="Y8" s="106">
        <f t="shared" si="8"/>
        <v>40</v>
      </c>
      <c r="Z8" s="106">
        <v>100</v>
      </c>
      <c r="AA8" s="106">
        <f t="shared" si="19"/>
        <v>40</v>
      </c>
      <c r="AB8" s="416">
        <v>0</v>
      </c>
      <c r="AC8" s="107">
        <f t="shared" si="20"/>
        <v>40</v>
      </c>
      <c r="AE8" s="60" t="s">
        <v>573</v>
      </c>
      <c r="AF8" s="75">
        <v>1</v>
      </c>
      <c r="AG8" s="46" t="s">
        <v>76</v>
      </c>
      <c r="AH8" s="131" t="s">
        <v>356</v>
      </c>
      <c r="AI8" s="135">
        <f>IFERROR(INDEX('3.4-3.8 Map'!$CQ$5:$CT$74,MATCH(AH8,'3.4-3.8 Map'!AreaNames,0),MATCH($C$4,'3.4-3.8 Map'!$CQ$4:$CT$4,0)),0)</f>
        <v>35</v>
      </c>
      <c r="AJ8" s="133" t="s">
        <v>157</v>
      </c>
      <c r="AK8" s="78" t="s">
        <v>398</v>
      </c>
      <c r="AL8" s="134">
        <f t="shared" si="9"/>
        <v>0</v>
      </c>
      <c r="AM8" s="446">
        <f t="shared" si="10"/>
        <v>35</v>
      </c>
      <c r="AN8" s="441">
        <f t="shared" si="11"/>
        <v>1</v>
      </c>
      <c r="AO8" s="454">
        <f>SUMIFS('Sub-Areas'!$D:$D,'Sub-Areas'!$B:$B,AH8)</f>
        <v>324919</v>
      </c>
      <c r="AP8" s="123">
        <f t="shared" si="12"/>
        <v>1</v>
      </c>
      <c r="AQ8" s="124">
        <f t="shared" si="13"/>
        <v>0</v>
      </c>
      <c r="AR8" s="124">
        <f t="shared" si="14"/>
        <v>324919</v>
      </c>
      <c r="AS8" s="433">
        <f t="shared" si="15"/>
        <v>1</v>
      </c>
      <c r="AT8" s="118" t="str">
        <f t="shared" si="16"/>
        <v>Significant</v>
      </c>
      <c r="AU8" s="125">
        <f t="shared" si="17"/>
        <v>35</v>
      </c>
      <c r="AW8" s="70" t="s">
        <v>576</v>
      </c>
      <c r="AX8" s="73" t="s">
        <v>574</v>
      </c>
      <c r="AY8" s="95" t="s">
        <v>120</v>
      </c>
      <c r="AZ8" s="94">
        <f>SUMIFS(Products!$H:$H,Products!$B:$B,Optus!AY8)</f>
        <v>324919</v>
      </c>
      <c r="BA8" s="106">
        <f>SUMIFS($AU:$AU,$AG:$AG,Optus!AY8)</f>
        <v>35</v>
      </c>
      <c r="BB8" s="97" t="s">
        <v>76</v>
      </c>
      <c r="BC8" s="106">
        <f t="shared" si="18"/>
        <v>105</v>
      </c>
      <c r="BD8" s="106">
        <f>_xlfn.XLOOKUP(AY8,Products!$B:$B,Products!$E:$E)</f>
        <v>65</v>
      </c>
      <c r="BE8" s="106">
        <f t="shared" si="21"/>
        <v>65</v>
      </c>
      <c r="BF8" s="416">
        <v>0</v>
      </c>
      <c r="BG8" s="107">
        <f t="shared" si="22"/>
        <v>105</v>
      </c>
      <c r="BH8" s="43"/>
      <c r="BI8" s="43"/>
      <c r="BJ8" s="43"/>
      <c r="BK8" s="43"/>
    </row>
    <row r="9" spans="2:63" ht="16.5" customHeight="1" x14ac:dyDescent="0.25">
      <c r="E9" s="60" t="s">
        <v>571</v>
      </c>
      <c r="F9" s="75">
        <v>1</v>
      </c>
      <c r="G9" s="46" t="s">
        <v>43</v>
      </c>
      <c r="H9" s="55" t="s">
        <v>334</v>
      </c>
      <c r="I9" s="442">
        <f>IFERROR(INDEX('3.4-3.8 Map'!$CQ$5:$CT$74,MATCH(H9,'3.4-3.8 Map'!AreaNames,0),MATCH($C$4,'3.4-3.8 Map'!$CQ$4:$CT$4,0)),0)</f>
        <v>65</v>
      </c>
      <c r="J9" s="441">
        <f t="shared" si="0"/>
        <v>3</v>
      </c>
      <c r="K9" s="57">
        <f>SUMIFS('Sub-Areas'!$D:$D,'Sub-Areas'!$B:$B,H9)</f>
        <v>96</v>
      </c>
      <c r="L9" s="123">
        <f t="shared" si="1"/>
        <v>1.8937675321447313E-4</v>
      </c>
      <c r="M9" s="124">
        <f t="shared" si="2"/>
        <v>506830</v>
      </c>
      <c r="N9" s="124">
        <f t="shared" si="3"/>
        <v>506926</v>
      </c>
      <c r="O9" s="123">
        <f t="shared" si="4"/>
        <v>1</v>
      </c>
      <c r="P9" s="118" t="str">
        <f t="shared" si="5"/>
        <v>Significant</v>
      </c>
      <c r="Q9" s="125" t="str">
        <f t="shared" si="6"/>
        <v>-</v>
      </c>
      <c r="S9" s="93" t="s">
        <v>580</v>
      </c>
      <c r="T9" s="73" t="s">
        <v>574</v>
      </c>
      <c r="U9" s="95" t="s">
        <v>153</v>
      </c>
      <c r="V9" s="136">
        <f>SUMIFS(Products!$H:$H,Products!$B:$B,Optus!U9)</f>
        <v>272325</v>
      </c>
      <c r="W9" s="137">
        <f t="shared" si="7"/>
        <v>35</v>
      </c>
      <c r="X9" s="95" t="s">
        <v>398</v>
      </c>
      <c r="Y9" s="106">
        <f t="shared" si="8"/>
        <v>105</v>
      </c>
      <c r="Z9" s="106">
        <v>50</v>
      </c>
      <c r="AA9" s="106">
        <f t="shared" si="19"/>
        <v>50</v>
      </c>
      <c r="AB9" s="416">
        <v>0</v>
      </c>
      <c r="AC9" s="107">
        <f t="shared" si="20"/>
        <v>105</v>
      </c>
      <c r="AE9" s="61" t="s">
        <v>573</v>
      </c>
      <c r="AF9" s="153">
        <v>1</v>
      </c>
      <c r="AG9" s="47" t="s">
        <v>94</v>
      </c>
      <c r="AH9" s="154" t="s">
        <v>360</v>
      </c>
      <c r="AI9" s="158">
        <f>IFERROR(INDEX('3.4-3.8 Map'!$CQ$5:$CT$74,MATCH(AH9,'3.4-3.8 Map'!AreaNames,0),MATCH($C$4,'3.4-3.8 Map'!$CQ$4:$CT$4,0)),0)</f>
        <v>35</v>
      </c>
      <c r="AJ9" s="155" t="s">
        <v>160</v>
      </c>
      <c r="AK9" s="156" t="s">
        <v>398</v>
      </c>
      <c r="AL9" s="157">
        <f t="shared" si="9"/>
        <v>0</v>
      </c>
      <c r="AM9" s="448">
        <f t="shared" si="10"/>
        <v>35</v>
      </c>
      <c r="AN9" s="449">
        <f t="shared" si="11"/>
        <v>1</v>
      </c>
      <c r="AO9" s="453">
        <f>SUMIFS('Sub-Areas'!$D:$D,'Sub-Areas'!$B:$B,AH9)</f>
        <v>599423</v>
      </c>
      <c r="AP9" s="159">
        <f t="shared" si="12"/>
        <v>1</v>
      </c>
      <c r="AQ9" s="161">
        <f t="shared" si="13"/>
        <v>0</v>
      </c>
      <c r="AR9" s="161">
        <f t="shared" si="14"/>
        <v>599423</v>
      </c>
      <c r="AS9" s="435">
        <f t="shared" si="15"/>
        <v>1</v>
      </c>
      <c r="AT9" s="160" t="str">
        <f t="shared" si="16"/>
        <v>Significant</v>
      </c>
      <c r="AU9" s="162">
        <f t="shared" si="17"/>
        <v>35</v>
      </c>
      <c r="AW9" s="93" t="s">
        <v>573</v>
      </c>
      <c r="AX9" s="73" t="s">
        <v>574</v>
      </c>
      <c r="AY9" s="95" t="s">
        <v>115</v>
      </c>
      <c r="AZ9" s="94">
        <f>SUMIFS(Products!$H:$H,Products!$B:$B,Optus!AY9)</f>
        <v>193137</v>
      </c>
      <c r="BA9" s="106">
        <f>SUMIFS($AU:$AU,$AG:$AG,Optus!AY9)</f>
        <v>35</v>
      </c>
      <c r="BB9" s="95" t="s">
        <v>89</v>
      </c>
      <c r="BC9" s="137">
        <f t="shared" si="18"/>
        <v>105</v>
      </c>
      <c r="BD9" s="106">
        <f>_xlfn.XLOOKUP(AY9,Products!$B:$B,Products!$E:$E)</f>
        <v>25</v>
      </c>
      <c r="BE9" s="106">
        <f t="shared" si="21"/>
        <v>25</v>
      </c>
      <c r="BF9" s="416">
        <v>0</v>
      </c>
      <c r="BG9" s="107">
        <f t="shared" si="22"/>
        <v>105</v>
      </c>
      <c r="BH9" s="43"/>
      <c r="BI9" s="43"/>
      <c r="BJ9" s="43"/>
      <c r="BK9" s="43"/>
    </row>
    <row r="10" spans="2:63" ht="16.5" customHeight="1" x14ac:dyDescent="0.25">
      <c r="E10" s="60" t="s">
        <v>571</v>
      </c>
      <c r="F10" s="75">
        <v>1</v>
      </c>
      <c r="G10" s="46" t="s">
        <v>43</v>
      </c>
      <c r="H10" s="55" t="s">
        <v>337</v>
      </c>
      <c r="I10" s="442">
        <f>IFERROR(INDEX('3.4-3.8 Map'!$CQ$5:$CT$74,MATCH(H10,'3.4-3.8 Map'!AreaNames,0),MATCH($C$4,'3.4-3.8 Map'!$CQ$4:$CT$4,0)),0)</f>
        <v>65</v>
      </c>
      <c r="J10" s="441">
        <f t="shared" si="0"/>
        <v>4</v>
      </c>
      <c r="K10" s="57">
        <f>SUMIFS('Sub-Areas'!$D:$D,'Sub-Areas'!$B:$B,H10)</f>
        <v>71</v>
      </c>
      <c r="L10" s="123">
        <f t="shared" si="1"/>
        <v>1.4005989039820408E-4</v>
      </c>
      <c r="M10" s="124">
        <f t="shared" si="2"/>
        <v>506855</v>
      </c>
      <c r="N10" s="124">
        <f t="shared" si="3"/>
        <v>506926</v>
      </c>
      <c r="O10" s="123">
        <f t="shared" si="4"/>
        <v>1</v>
      </c>
      <c r="P10" s="118" t="str">
        <f t="shared" si="5"/>
        <v>Significant</v>
      </c>
      <c r="Q10" s="125" t="str">
        <f t="shared" si="6"/>
        <v>-</v>
      </c>
      <c r="S10" s="93" t="s">
        <v>580</v>
      </c>
      <c r="T10" s="73" t="s">
        <v>574</v>
      </c>
      <c r="U10" s="95" t="s">
        <v>157</v>
      </c>
      <c r="V10" s="136">
        <f>SUMIFS(Products!$H:$H,Products!$B:$B,Optus!U10)</f>
        <v>638056</v>
      </c>
      <c r="W10" s="137">
        <f t="shared" si="7"/>
        <v>35</v>
      </c>
      <c r="X10" s="95" t="s">
        <v>398</v>
      </c>
      <c r="Y10" s="106">
        <f t="shared" si="8"/>
        <v>105</v>
      </c>
      <c r="Z10" s="106">
        <v>50</v>
      </c>
      <c r="AA10" s="106">
        <f t="shared" si="19"/>
        <v>50</v>
      </c>
      <c r="AB10" s="416">
        <v>0</v>
      </c>
      <c r="AC10" s="107">
        <f t="shared" si="20"/>
        <v>105</v>
      </c>
      <c r="AE10" s="60" t="s">
        <v>573</v>
      </c>
      <c r="AF10" s="75">
        <v>1</v>
      </c>
      <c r="AG10" s="46" t="s">
        <v>97</v>
      </c>
      <c r="AH10" s="131" t="s">
        <v>358</v>
      </c>
      <c r="AI10" s="135">
        <f>IFERROR(INDEX('3.4-3.8 Map'!$CQ$5:$CT$74,MATCH(AH10,'3.4-3.8 Map'!AreaNames,0),MATCH($C$4,'3.4-3.8 Map'!$CQ$4:$CT$4,0)),0)</f>
        <v>35</v>
      </c>
      <c r="AJ10" s="133" t="s">
        <v>153</v>
      </c>
      <c r="AK10" s="78" t="s">
        <v>398</v>
      </c>
      <c r="AL10" s="134">
        <f t="shared" si="9"/>
        <v>0</v>
      </c>
      <c r="AM10" s="446">
        <f t="shared" si="10"/>
        <v>35</v>
      </c>
      <c r="AN10" s="441">
        <f t="shared" si="11"/>
        <v>1</v>
      </c>
      <c r="AO10" s="454">
        <f>SUMIFS('Sub-Areas'!$D:$D,'Sub-Areas'!$B:$B,AH10)</f>
        <v>82399</v>
      </c>
      <c r="AP10" s="123">
        <f t="shared" si="12"/>
        <v>1</v>
      </c>
      <c r="AQ10" s="124">
        <f t="shared" si="13"/>
        <v>0</v>
      </c>
      <c r="AR10" s="124">
        <f t="shared" si="14"/>
        <v>82399</v>
      </c>
      <c r="AS10" s="433">
        <f t="shared" si="15"/>
        <v>1</v>
      </c>
      <c r="AT10" s="118" t="str">
        <f t="shared" si="16"/>
        <v>Significant</v>
      </c>
      <c r="AU10" s="125">
        <f t="shared" si="17"/>
        <v>35</v>
      </c>
      <c r="AW10" s="70" t="s">
        <v>576</v>
      </c>
      <c r="AX10" s="73" t="s">
        <v>574</v>
      </c>
      <c r="AY10" s="95" t="s">
        <v>89</v>
      </c>
      <c r="AZ10" s="94">
        <f>SUMIFS(Products!$H:$H,Products!$B:$B,Optus!AY10)</f>
        <v>193137</v>
      </c>
      <c r="BA10" s="106">
        <f>SUMIFS($AU:$AU,$AG:$AG,Optus!AY10)</f>
        <v>35</v>
      </c>
      <c r="BB10" s="95" t="s">
        <v>115</v>
      </c>
      <c r="BC10" s="137">
        <f t="shared" si="18"/>
        <v>105</v>
      </c>
      <c r="BD10" s="106">
        <f>_xlfn.XLOOKUP(AY10,Products!$B:$B,Products!$E:$E)</f>
        <v>45</v>
      </c>
      <c r="BE10" s="106">
        <f t="shared" si="21"/>
        <v>45</v>
      </c>
      <c r="BF10" s="416">
        <v>0</v>
      </c>
      <c r="BG10" s="107">
        <f t="shared" si="22"/>
        <v>105</v>
      </c>
      <c r="BH10" s="43"/>
      <c r="BI10" s="43"/>
      <c r="BJ10" s="43"/>
      <c r="BK10" s="43"/>
    </row>
    <row r="11" spans="2:63" ht="16.5" customHeight="1" x14ac:dyDescent="0.25">
      <c r="E11" s="60" t="s">
        <v>571</v>
      </c>
      <c r="F11" s="75">
        <v>1</v>
      </c>
      <c r="G11" s="46" t="s">
        <v>47</v>
      </c>
      <c r="H11" s="55" t="s">
        <v>303</v>
      </c>
      <c r="I11" s="442">
        <f>IFERROR(INDEX('3.4-3.8 Map'!$CQ$5:$CT$74,MATCH(H11,'3.4-3.8 Map'!AreaNames,0),MATCH($C$4,'3.4-3.8 Map'!$CQ$4:$CT$4,0)),0)</f>
        <v>100</v>
      </c>
      <c r="J11" s="441">
        <f t="shared" si="0"/>
        <v>1</v>
      </c>
      <c r="K11" s="57">
        <f>SUMIFS('Sub-Areas'!$D:$D,'Sub-Areas'!$B:$B,H11)</f>
        <v>3187057</v>
      </c>
      <c r="L11" s="123">
        <f t="shared" si="1"/>
        <v>0.63572672418092058</v>
      </c>
      <c r="M11" s="124">
        <f t="shared" si="2"/>
        <v>1820925</v>
      </c>
      <c r="N11" s="124">
        <f t="shared" si="3"/>
        <v>5007982</v>
      </c>
      <c r="O11" s="123">
        <f t="shared" si="4"/>
        <v>0.9989491846606493</v>
      </c>
      <c r="P11" s="118" t="str">
        <f t="shared" si="5"/>
        <v>Significant</v>
      </c>
      <c r="Q11" s="125">
        <f t="shared" si="6"/>
        <v>100</v>
      </c>
      <c r="S11" s="93" t="s">
        <v>580</v>
      </c>
      <c r="T11" s="73" t="s">
        <v>574</v>
      </c>
      <c r="U11" s="95" t="s">
        <v>160</v>
      </c>
      <c r="V11" s="136">
        <f>SUMIFS(Products!$H:$H,Products!$B:$B,Optus!U11)</f>
        <v>2419254</v>
      </c>
      <c r="W11" s="137">
        <f t="shared" si="7"/>
        <v>37.5</v>
      </c>
      <c r="X11" s="95" t="s">
        <v>178</v>
      </c>
      <c r="Y11" s="106">
        <f t="shared" si="8"/>
        <v>102.5</v>
      </c>
      <c r="Z11" s="106">
        <v>50</v>
      </c>
      <c r="AA11" s="106">
        <f t="shared" si="19"/>
        <v>50</v>
      </c>
      <c r="AB11" s="416">
        <v>0</v>
      </c>
      <c r="AC11" s="107">
        <f t="shared" si="20"/>
        <v>102.5</v>
      </c>
      <c r="AE11" s="61" t="s">
        <v>573</v>
      </c>
      <c r="AF11" s="153">
        <v>1</v>
      </c>
      <c r="AG11" s="47" t="s">
        <v>100</v>
      </c>
      <c r="AH11" s="154" t="s">
        <v>101</v>
      </c>
      <c r="AI11" s="158">
        <f>IFERROR(INDEX('3.4-3.8 Map'!$CQ$5:$CT$74,MATCH(AH11,'3.4-3.8 Map'!AreaNames,0),MATCH($C$4,'3.4-3.8 Map'!$CQ$4:$CT$4,0)),0)</f>
        <v>30</v>
      </c>
      <c r="AJ11" s="155" t="s">
        <v>172</v>
      </c>
      <c r="AK11" s="156" t="s">
        <v>398</v>
      </c>
      <c r="AL11" s="157">
        <f t="shared" si="9"/>
        <v>0</v>
      </c>
      <c r="AM11" s="448">
        <f t="shared" si="10"/>
        <v>30</v>
      </c>
      <c r="AN11" s="449">
        <f t="shared" si="11"/>
        <v>1</v>
      </c>
      <c r="AO11" s="453">
        <f>SUMIFS('Sub-Areas'!$D:$D,'Sub-Areas'!$B:$B,AH11)</f>
        <v>166383</v>
      </c>
      <c r="AP11" s="159">
        <f t="shared" si="12"/>
        <v>1</v>
      </c>
      <c r="AQ11" s="161">
        <f t="shared" si="13"/>
        <v>0</v>
      </c>
      <c r="AR11" s="161">
        <f t="shared" si="14"/>
        <v>166383</v>
      </c>
      <c r="AS11" s="435">
        <f t="shared" si="15"/>
        <v>1</v>
      </c>
      <c r="AT11" s="160" t="str">
        <f t="shared" si="16"/>
        <v>Significant</v>
      </c>
      <c r="AU11" s="162">
        <f t="shared" si="17"/>
        <v>30</v>
      </c>
      <c r="AW11" s="93" t="s">
        <v>573</v>
      </c>
      <c r="AX11" s="73" t="s">
        <v>574</v>
      </c>
      <c r="AY11" s="95" t="s">
        <v>73</v>
      </c>
      <c r="AZ11" s="94">
        <f>SUMIFS(Products!$H:$H,Products!$B:$B,Optus!AY11)</f>
        <v>120000</v>
      </c>
      <c r="BA11" s="106">
        <f>SUMIFS($AU:$AU,$AG:$AG,Optus!AY11)</f>
        <v>35</v>
      </c>
      <c r="BB11" s="97" t="s">
        <v>87</v>
      </c>
      <c r="BC11" s="106">
        <f t="shared" si="18"/>
        <v>105</v>
      </c>
      <c r="BD11" s="106">
        <f>_xlfn.XLOOKUP(AY11,Products!$B:$B,Products!$E:$E)</f>
        <v>25</v>
      </c>
      <c r="BE11" s="106">
        <f t="shared" si="21"/>
        <v>25</v>
      </c>
      <c r="BF11" s="416">
        <v>0</v>
      </c>
      <c r="BG11" s="107">
        <f t="shared" si="22"/>
        <v>105</v>
      </c>
      <c r="BH11" s="43"/>
      <c r="BI11" s="43"/>
      <c r="BJ11" s="43"/>
      <c r="BK11" s="43"/>
    </row>
    <row r="12" spans="2:63" ht="16.5" customHeight="1" x14ac:dyDescent="0.25">
      <c r="E12" s="60" t="s">
        <v>571</v>
      </c>
      <c r="F12" s="75">
        <v>1</v>
      </c>
      <c r="G12" s="46" t="s">
        <v>47</v>
      </c>
      <c r="H12" s="55" t="s">
        <v>305</v>
      </c>
      <c r="I12" s="442">
        <f>IFERROR(INDEX('3.4-3.8 Map'!$CQ$5:$CT$74,MATCH(H12,'3.4-3.8 Map'!AreaNames,0),MATCH($C$4,'3.4-3.8 Map'!$CQ$4:$CT$4,0)),0)</f>
        <v>100</v>
      </c>
      <c r="J12" s="441">
        <f t="shared" si="0"/>
        <v>2</v>
      </c>
      <c r="K12" s="57">
        <f>SUMIFS('Sub-Areas'!$D:$D,'Sub-Areas'!$B:$B,H12)</f>
        <v>1820925</v>
      </c>
      <c r="L12" s="123">
        <f t="shared" si="1"/>
        <v>0.36322246047972873</v>
      </c>
      <c r="M12" s="124">
        <f t="shared" si="2"/>
        <v>3187057</v>
      </c>
      <c r="N12" s="124">
        <f t="shared" si="3"/>
        <v>5007982</v>
      </c>
      <c r="O12" s="123">
        <f t="shared" si="4"/>
        <v>0.9989491846606493</v>
      </c>
      <c r="P12" s="118" t="str">
        <f t="shared" si="5"/>
        <v>Significant</v>
      </c>
      <c r="Q12" s="125" t="str">
        <f t="shared" si="6"/>
        <v>-</v>
      </c>
      <c r="S12" s="93" t="s">
        <v>581</v>
      </c>
      <c r="T12" s="73" t="s">
        <v>574</v>
      </c>
      <c r="U12" s="97" t="s">
        <v>178</v>
      </c>
      <c r="V12" s="136">
        <f>SUMIFS(Products!$H:$H,Products!$B:$B,Optus!U12)</f>
        <v>1769954</v>
      </c>
      <c r="W12" s="137">
        <f t="shared" si="7"/>
        <v>37.5</v>
      </c>
      <c r="X12" s="97" t="s">
        <v>160</v>
      </c>
      <c r="Y12" s="106">
        <f t="shared" si="8"/>
        <v>102.5</v>
      </c>
      <c r="Z12" s="106">
        <v>50</v>
      </c>
      <c r="AA12" s="106">
        <f t="shared" si="19"/>
        <v>50</v>
      </c>
      <c r="AB12" s="416">
        <v>0</v>
      </c>
      <c r="AC12" s="107">
        <f t="shared" si="20"/>
        <v>102.5</v>
      </c>
      <c r="AE12" s="60" t="s">
        <v>573</v>
      </c>
      <c r="AF12" s="75">
        <v>1</v>
      </c>
      <c r="AG12" s="46" t="s">
        <v>103</v>
      </c>
      <c r="AH12" s="131" t="s">
        <v>349</v>
      </c>
      <c r="AI12" s="135">
        <f>IFERROR(INDEX('3.4-3.8 Map'!$CQ$5:$CT$74,MATCH(AH12,'3.4-3.8 Map'!AreaNames,0),MATCH($C$4,'3.4-3.8 Map'!$CQ$4:$CT$4,0)),0)</f>
        <v>30</v>
      </c>
      <c r="AJ12" s="133" t="s">
        <v>163</v>
      </c>
      <c r="AK12" s="78" t="s">
        <v>398</v>
      </c>
      <c r="AL12" s="134">
        <f t="shared" si="9"/>
        <v>0</v>
      </c>
      <c r="AM12" s="446">
        <f t="shared" si="10"/>
        <v>30</v>
      </c>
      <c r="AN12" s="441">
        <f t="shared" si="11"/>
        <v>1</v>
      </c>
      <c r="AO12" s="454">
        <f>SUMIFS('Sub-Areas'!$D:$D,'Sub-Areas'!$B:$B,AH12)</f>
        <v>356235</v>
      </c>
      <c r="AP12" s="123">
        <f t="shared" si="12"/>
        <v>0.96008311637910126</v>
      </c>
      <c r="AQ12" s="124">
        <f t="shared" si="13"/>
        <v>11877</v>
      </c>
      <c r="AR12" s="124">
        <f t="shared" si="14"/>
        <v>368112</v>
      </c>
      <c r="AS12" s="433">
        <f t="shared" si="15"/>
        <v>0.99209262463414238</v>
      </c>
      <c r="AT12" s="118" t="str">
        <f t="shared" si="16"/>
        <v>Significant</v>
      </c>
      <c r="AU12" s="125">
        <f t="shared" si="17"/>
        <v>30</v>
      </c>
      <c r="AW12" s="70" t="s">
        <v>576</v>
      </c>
      <c r="AX12" s="73" t="s">
        <v>574</v>
      </c>
      <c r="AY12" s="95" t="s">
        <v>87</v>
      </c>
      <c r="AZ12" s="94">
        <f>SUMIFS(Products!$H:$H,Products!$B:$B,Optus!AY12)</f>
        <v>120000</v>
      </c>
      <c r="BA12" s="106">
        <f>SUMIFS($AU:$AU,$AG:$AG,Optus!AY12)</f>
        <v>35</v>
      </c>
      <c r="BB12" s="95" t="s">
        <v>73</v>
      </c>
      <c r="BC12" s="106">
        <f t="shared" si="18"/>
        <v>105</v>
      </c>
      <c r="BD12" s="106">
        <f>_xlfn.XLOOKUP(AY12,Products!$B:$B,Products!$E:$E)</f>
        <v>45</v>
      </c>
      <c r="BE12" s="106">
        <f t="shared" si="21"/>
        <v>45</v>
      </c>
      <c r="BF12" s="416">
        <v>0</v>
      </c>
      <c r="BG12" s="107">
        <f t="shared" si="22"/>
        <v>105</v>
      </c>
      <c r="BH12" s="43"/>
      <c r="BI12" s="43"/>
      <c r="BJ12" s="43"/>
      <c r="BK12" s="43"/>
    </row>
    <row r="13" spans="2:63" ht="16.5" customHeight="1" x14ac:dyDescent="0.25">
      <c r="E13" s="60" t="s">
        <v>571</v>
      </c>
      <c r="F13" s="75">
        <v>1</v>
      </c>
      <c r="G13" s="46" t="s">
        <v>47</v>
      </c>
      <c r="H13" s="55" t="s">
        <v>363</v>
      </c>
      <c r="I13" s="442">
        <f>IFERROR(INDEX('3.4-3.8 Map'!$CQ$5:$CT$74,MATCH(H13,'3.4-3.8 Map'!AreaNames,0),MATCH($C$4,'3.4-3.8 Map'!$CQ$4:$CT$4,0)),0)</f>
        <v>65</v>
      </c>
      <c r="J13" s="441">
        <f t="shared" si="0"/>
        <v>3</v>
      </c>
      <c r="K13" s="57">
        <f>SUMIFS('Sub-Areas'!$D:$D,'Sub-Areas'!$B:$B,H13)</f>
        <v>5268</v>
      </c>
      <c r="L13" s="123">
        <f t="shared" si="1"/>
        <v>1.0508153393507206E-3</v>
      </c>
      <c r="M13" s="124">
        <f t="shared" si="2"/>
        <v>5007982</v>
      </c>
      <c r="N13" s="124">
        <f t="shared" si="3"/>
        <v>5013250</v>
      </c>
      <c r="O13" s="123">
        <f t="shared" si="4"/>
        <v>1</v>
      </c>
      <c r="P13" s="118" t="str">
        <f t="shared" si="5"/>
        <v>Significant</v>
      </c>
      <c r="Q13" s="125" t="str">
        <f t="shared" si="6"/>
        <v>-</v>
      </c>
      <c r="S13" s="93" t="s">
        <v>580</v>
      </c>
      <c r="T13" s="73" t="s">
        <v>574</v>
      </c>
      <c r="U13" s="95" t="s">
        <v>163</v>
      </c>
      <c r="V13" s="136">
        <f>SUMIFS(Products!$H:$H,Products!$B:$B,Optus!U13)</f>
        <v>1555301</v>
      </c>
      <c r="W13" s="137">
        <f t="shared" si="7"/>
        <v>33.5</v>
      </c>
      <c r="X13" s="95" t="s">
        <v>182</v>
      </c>
      <c r="Y13" s="106">
        <f t="shared" si="8"/>
        <v>106.5</v>
      </c>
      <c r="Z13" s="106">
        <v>50</v>
      </c>
      <c r="AA13" s="106">
        <f t="shared" si="19"/>
        <v>50</v>
      </c>
      <c r="AB13" s="416">
        <v>0</v>
      </c>
      <c r="AC13" s="107">
        <f t="shared" si="20"/>
        <v>106.5</v>
      </c>
      <c r="AE13" s="60" t="s">
        <v>573</v>
      </c>
      <c r="AF13" s="75">
        <v>1</v>
      </c>
      <c r="AG13" s="46" t="s">
        <v>103</v>
      </c>
      <c r="AH13" s="131" t="s">
        <v>344</v>
      </c>
      <c r="AI13" s="135">
        <f>IFERROR(INDEX('3.4-3.8 Map'!$CQ$5:$CT$74,MATCH(AH13,'3.4-3.8 Map'!AreaNames,0),MATCH($C$4,'3.4-3.8 Map'!$CQ$4:$CT$4,0)),0)</f>
        <v>30</v>
      </c>
      <c r="AJ13" s="133" t="s">
        <v>163</v>
      </c>
      <c r="AK13" s="78" t="s">
        <v>182</v>
      </c>
      <c r="AL13" s="134">
        <f t="shared" si="9"/>
        <v>0</v>
      </c>
      <c r="AM13" s="446">
        <f t="shared" si="10"/>
        <v>30</v>
      </c>
      <c r="AN13" s="441">
        <f t="shared" si="11"/>
        <v>2</v>
      </c>
      <c r="AO13" s="454">
        <f>SUMIFS('Sub-Areas'!$D:$D,'Sub-Areas'!$B:$B,AH13)</f>
        <v>11877</v>
      </c>
      <c r="AP13" s="123">
        <f t="shared" si="12"/>
        <v>3.2009508255041154E-2</v>
      </c>
      <c r="AQ13" s="124">
        <f t="shared" si="13"/>
        <v>356235</v>
      </c>
      <c r="AR13" s="124">
        <f t="shared" si="14"/>
        <v>368112</v>
      </c>
      <c r="AS13" s="433">
        <f t="shared" si="15"/>
        <v>0.99209262463414238</v>
      </c>
      <c r="AT13" s="118" t="str">
        <f t="shared" si="16"/>
        <v>Significant</v>
      </c>
      <c r="AU13" s="125" t="str">
        <f t="shared" si="17"/>
        <v>-</v>
      </c>
      <c r="AW13" s="70" t="s">
        <v>576</v>
      </c>
      <c r="AX13" s="73" t="s">
        <v>574</v>
      </c>
      <c r="AY13" s="95" t="s">
        <v>134</v>
      </c>
      <c r="AZ13" s="94">
        <f>SUMIFS(Products!$H:$H,Products!$B:$B,Optus!AY13)</f>
        <v>664868</v>
      </c>
      <c r="BA13" s="106">
        <f>SUMIFS($AU:$AU,$AG:$AG,Optus!AY13)</f>
        <v>35</v>
      </c>
      <c r="BB13" s="97" t="s">
        <v>398</v>
      </c>
      <c r="BC13" s="106">
        <f t="shared" si="18"/>
        <v>105</v>
      </c>
      <c r="BD13" s="106">
        <f>_xlfn.XLOOKUP(AY13,Products!$B:$B,Products!$E:$E)</f>
        <v>35</v>
      </c>
      <c r="BE13" s="106">
        <f t="shared" si="21"/>
        <v>35</v>
      </c>
      <c r="BF13" s="416">
        <v>0</v>
      </c>
      <c r="BG13" s="107">
        <f t="shared" si="22"/>
        <v>105</v>
      </c>
      <c r="BH13" s="43"/>
      <c r="BI13" s="43"/>
      <c r="BJ13" s="43"/>
      <c r="BK13" s="43"/>
    </row>
    <row r="14" spans="2:63" ht="16.5" customHeight="1" x14ac:dyDescent="0.25">
      <c r="E14" s="60" t="s">
        <v>571</v>
      </c>
      <c r="F14" s="75">
        <v>1</v>
      </c>
      <c r="G14" s="46" t="s">
        <v>50</v>
      </c>
      <c r="H14" s="55" t="s">
        <v>316</v>
      </c>
      <c r="I14" s="442">
        <f>IFERROR(INDEX('3.4-3.8 Map'!$CQ$5:$CT$74,MATCH(H14,'3.4-3.8 Map'!AreaNames,0),MATCH($C$4,'3.4-3.8 Map'!$CQ$4:$CT$4,0)),0)</f>
        <v>65</v>
      </c>
      <c r="J14" s="441">
        <f t="shared" si="0"/>
        <v>1</v>
      </c>
      <c r="K14" s="57">
        <f>SUMIFS('Sub-Areas'!$D:$D,'Sub-Areas'!$B:$B,H14)</f>
        <v>1225241</v>
      </c>
      <c r="L14" s="123">
        <f t="shared" si="1"/>
        <v>0.57494978977400701</v>
      </c>
      <c r="M14" s="124">
        <f t="shared" si="2"/>
        <v>905799</v>
      </c>
      <c r="N14" s="124">
        <f t="shared" si="3"/>
        <v>2131040</v>
      </c>
      <c r="O14" s="123">
        <f t="shared" si="4"/>
        <v>1</v>
      </c>
      <c r="P14" s="118" t="str">
        <f t="shared" si="5"/>
        <v>Significant</v>
      </c>
      <c r="Q14" s="125">
        <f t="shared" si="6"/>
        <v>65</v>
      </c>
      <c r="S14" s="93" t="s">
        <v>581</v>
      </c>
      <c r="T14" s="73" t="s">
        <v>574</v>
      </c>
      <c r="U14" s="97" t="s">
        <v>182</v>
      </c>
      <c r="V14" s="136">
        <f>SUMIFS(Products!$H:$H,Products!$B:$B,Optus!U14)</f>
        <v>1199066</v>
      </c>
      <c r="W14" s="137">
        <f t="shared" si="7"/>
        <v>33.5</v>
      </c>
      <c r="X14" s="97" t="s">
        <v>163</v>
      </c>
      <c r="Y14" s="106">
        <f t="shared" si="8"/>
        <v>106.5</v>
      </c>
      <c r="Z14" s="106">
        <v>50</v>
      </c>
      <c r="AA14" s="106">
        <f t="shared" si="19"/>
        <v>50</v>
      </c>
      <c r="AB14" s="416">
        <v>0</v>
      </c>
      <c r="AC14" s="107">
        <f t="shared" si="20"/>
        <v>106.5</v>
      </c>
      <c r="AE14" s="60" t="s">
        <v>573</v>
      </c>
      <c r="AF14" s="75">
        <v>1</v>
      </c>
      <c r="AG14" s="46" t="s">
        <v>103</v>
      </c>
      <c r="AH14" s="131" t="s">
        <v>404</v>
      </c>
      <c r="AI14" s="135">
        <f>IFERROR(INDEX('3.4-3.8 Map'!$CQ$5:$CT$74,MATCH(AH14,'3.4-3.8 Map'!AreaNames,0),MATCH($C$4,'3.4-3.8 Map'!$CQ$4:$CT$4,0)),0)</f>
        <v>0</v>
      </c>
      <c r="AJ14" s="133" t="s">
        <v>398</v>
      </c>
      <c r="AK14" s="78" t="s">
        <v>398</v>
      </c>
      <c r="AL14" s="134">
        <f t="shared" si="9"/>
        <v>0</v>
      </c>
      <c r="AM14" s="446">
        <f t="shared" si="10"/>
        <v>0</v>
      </c>
      <c r="AN14" s="441">
        <f t="shared" si="11"/>
        <v>3</v>
      </c>
      <c r="AO14" s="454">
        <f>SUMIFS('Sub-Areas'!$D:$D,'Sub-Areas'!$B:$B,AH14)</f>
        <v>2934</v>
      </c>
      <c r="AP14" s="123">
        <f t="shared" si="12"/>
        <v>7.9073753658576024E-3</v>
      </c>
      <c r="AQ14" s="124">
        <f t="shared" si="13"/>
        <v>368112</v>
      </c>
      <c r="AR14" s="124">
        <f t="shared" si="14"/>
        <v>371046</v>
      </c>
      <c r="AS14" s="433">
        <f t="shared" si="15"/>
        <v>1</v>
      </c>
      <c r="AT14" s="118" t="str">
        <f t="shared" si="16"/>
        <v>Significant</v>
      </c>
      <c r="AU14" s="125" t="str">
        <f t="shared" si="17"/>
        <v>-</v>
      </c>
      <c r="AW14" s="93" t="s">
        <v>573</v>
      </c>
      <c r="AX14" s="73" t="s">
        <v>574</v>
      </c>
      <c r="AY14" s="95" t="s">
        <v>94</v>
      </c>
      <c r="AZ14" s="94">
        <f>SUMIFS(Products!$H:$H,Products!$B:$B,Optus!AY14)</f>
        <v>599423</v>
      </c>
      <c r="BA14" s="106">
        <f>SUMIFS($AU:$AU,$AG:$AG,Optus!AY14)</f>
        <v>35</v>
      </c>
      <c r="BB14" s="97" t="s">
        <v>122</v>
      </c>
      <c r="BC14" s="106">
        <f t="shared" si="18"/>
        <v>105</v>
      </c>
      <c r="BD14" s="106">
        <f>_xlfn.XLOOKUP(AY14,Products!$B:$B,Products!$E:$E)</f>
        <v>40</v>
      </c>
      <c r="BE14" s="106">
        <f t="shared" si="21"/>
        <v>40</v>
      </c>
      <c r="BF14" s="416">
        <v>0</v>
      </c>
      <c r="BG14" s="107">
        <f t="shared" si="22"/>
        <v>105</v>
      </c>
      <c r="BH14" s="43"/>
      <c r="BI14" s="43"/>
      <c r="BJ14" s="43"/>
      <c r="BK14" s="43"/>
    </row>
    <row r="15" spans="2:63" ht="16.5" customHeight="1" x14ac:dyDescent="0.25">
      <c r="E15" s="60" t="s">
        <v>571</v>
      </c>
      <c r="F15" s="75">
        <v>1</v>
      </c>
      <c r="G15" s="46" t="s">
        <v>50</v>
      </c>
      <c r="H15" s="55" t="s">
        <v>318</v>
      </c>
      <c r="I15" s="442">
        <f>IFERROR(INDEX('3.4-3.8 Map'!$CQ$5:$CT$74,MATCH(H15,'3.4-3.8 Map'!AreaNames,0),MATCH($C$4,'3.4-3.8 Map'!$CQ$4:$CT$4,0)),0)</f>
        <v>65</v>
      </c>
      <c r="J15" s="441">
        <f t="shared" si="0"/>
        <v>2</v>
      </c>
      <c r="K15" s="57">
        <f>SUMIFS('Sub-Areas'!$D:$D,'Sub-Areas'!$B:$B,H15)</f>
        <v>905799</v>
      </c>
      <c r="L15" s="123">
        <f t="shared" si="1"/>
        <v>0.42505021022599293</v>
      </c>
      <c r="M15" s="124">
        <f t="shared" si="2"/>
        <v>1225241</v>
      </c>
      <c r="N15" s="124">
        <f t="shared" si="3"/>
        <v>2131040</v>
      </c>
      <c r="O15" s="123">
        <f t="shared" si="4"/>
        <v>1</v>
      </c>
      <c r="P15" s="118" t="str">
        <f t="shared" si="5"/>
        <v>Significant</v>
      </c>
      <c r="Q15" s="125" t="str">
        <f t="shared" si="6"/>
        <v>-</v>
      </c>
      <c r="S15" s="93" t="s">
        <v>580</v>
      </c>
      <c r="T15" s="73" t="s">
        <v>574</v>
      </c>
      <c r="U15" s="95" t="s">
        <v>172</v>
      </c>
      <c r="V15" s="136">
        <f>SUMIFS(Products!$H:$H,Products!$B:$B,Optus!U15)</f>
        <v>384305</v>
      </c>
      <c r="W15" s="137">
        <f t="shared" si="7"/>
        <v>30</v>
      </c>
      <c r="X15" s="95" t="s">
        <v>188</v>
      </c>
      <c r="Y15" s="106">
        <f t="shared" si="8"/>
        <v>110</v>
      </c>
      <c r="Z15" s="106">
        <v>50</v>
      </c>
      <c r="AA15" s="106">
        <f t="shared" si="19"/>
        <v>50</v>
      </c>
      <c r="AB15" s="416">
        <v>0</v>
      </c>
      <c r="AC15" s="107">
        <f t="shared" si="20"/>
        <v>110</v>
      </c>
      <c r="AE15" s="61" t="s">
        <v>573</v>
      </c>
      <c r="AF15" s="153">
        <v>1</v>
      </c>
      <c r="AG15" s="47" t="s">
        <v>106</v>
      </c>
      <c r="AH15" s="154" t="s">
        <v>245</v>
      </c>
      <c r="AI15" s="158">
        <f>IFERROR(INDEX('3.4-3.8 Map'!$CQ$5:$CT$74,MATCH(AH15,'3.4-3.8 Map'!AreaNames,0),MATCH($C$4,'3.4-3.8 Map'!$CQ$4:$CT$4,0)),0)</f>
        <v>35</v>
      </c>
      <c r="AJ15" s="155" t="s">
        <v>169</v>
      </c>
      <c r="AK15" s="156" t="s">
        <v>398</v>
      </c>
      <c r="AL15" s="157">
        <f t="shared" si="9"/>
        <v>0</v>
      </c>
      <c r="AM15" s="448">
        <f t="shared" si="10"/>
        <v>35</v>
      </c>
      <c r="AN15" s="449">
        <f t="shared" si="11"/>
        <v>1</v>
      </c>
      <c r="AO15" s="453">
        <f>SUMIFS('Sub-Areas'!$D:$D,'Sub-Areas'!$B:$B,AH15)</f>
        <v>132499</v>
      </c>
      <c r="AP15" s="159">
        <f t="shared" si="12"/>
        <v>1</v>
      </c>
      <c r="AQ15" s="161">
        <f t="shared" si="13"/>
        <v>0</v>
      </c>
      <c r="AR15" s="161">
        <f t="shared" si="14"/>
        <v>132499</v>
      </c>
      <c r="AS15" s="435">
        <f t="shared" si="15"/>
        <v>1</v>
      </c>
      <c r="AT15" s="160" t="str">
        <f t="shared" si="16"/>
        <v>Significant</v>
      </c>
      <c r="AU15" s="162">
        <f t="shared" si="17"/>
        <v>35</v>
      </c>
      <c r="AW15" s="70" t="s">
        <v>576</v>
      </c>
      <c r="AX15" s="73" t="s">
        <v>574</v>
      </c>
      <c r="AY15" s="95" t="s">
        <v>122</v>
      </c>
      <c r="AZ15" s="94">
        <f>SUMIFS(Products!$H:$H,Products!$B:$B,Optus!AY15)</f>
        <v>599423</v>
      </c>
      <c r="BA15" s="106">
        <f>SUMIFS($AU:$AU,$AG:$AG,Optus!AY15)</f>
        <v>35</v>
      </c>
      <c r="BB15" s="95" t="s">
        <v>94</v>
      </c>
      <c r="BC15" s="106">
        <f t="shared" si="18"/>
        <v>105</v>
      </c>
      <c r="BD15" s="106">
        <f>_xlfn.XLOOKUP(AY15,Products!$B:$B,Products!$E:$E)</f>
        <v>65</v>
      </c>
      <c r="BE15" s="106">
        <f t="shared" si="21"/>
        <v>65</v>
      </c>
      <c r="BF15" s="416">
        <v>0</v>
      </c>
      <c r="BG15" s="107">
        <f t="shared" si="22"/>
        <v>105</v>
      </c>
      <c r="BH15" s="43"/>
      <c r="BI15" s="43"/>
      <c r="BJ15" s="43"/>
      <c r="BK15" s="43"/>
    </row>
    <row r="16" spans="2:63" ht="16.5" customHeight="1" x14ac:dyDescent="0.25">
      <c r="E16" s="60" t="s">
        <v>571</v>
      </c>
      <c r="F16" s="75">
        <v>1</v>
      </c>
      <c r="G16" s="46" t="s">
        <v>53</v>
      </c>
      <c r="H16" s="55" t="s">
        <v>320</v>
      </c>
      <c r="I16" s="442">
        <f>IFERROR(INDEX('3.4-3.8 Map'!$CQ$5:$CT$74,MATCH(H16,'3.4-3.8 Map'!AreaNames,0),MATCH($C$4,'3.4-3.8 Map'!$CQ$4:$CT$4,0)),0)</f>
        <v>100</v>
      </c>
      <c r="J16" s="441">
        <f t="shared" si="0"/>
        <v>1</v>
      </c>
      <c r="K16" s="57">
        <f>SUMIFS('Sub-Areas'!$D:$D,'Sub-Areas'!$B:$B,H16)</f>
        <v>4050472</v>
      </c>
      <c r="L16" s="123">
        <f t="shared" si="1"/>
        <v>0.71420168256887984</v>
      </c>
      <c r="M16" s="124">
        <f t="shared" si="2"/>
        <v>1620856</v>
      </c>
      <c r="N16" s="124">
        <f t="shared" si="3"/>
        <v>5671328</v>
      </c>
      <c r="O16" s="123">
        <f t="shared" si="4"/>
        <v>1</v>
      </c>
      <c r="P16" s="118" t="str">
        <f t="shared" si="5"/>
        <v>Significant</v>
      </c>
      <c r="Q16" s="125">
        <f t="shared" si="6"/>
        <v>100</v>
      </c>
      <c r="S16" s="93" t="s">
        <v>581</v>
      </c>
      <c r="T16" s="73" t="s">
        <v>574</v>
      </c>
      <c r="U16" s="97" t="s">
        <v>188</v>
      </c>
      <c r="V16" s="136">
        <f>SUMIFS(Products!$H:$H,Products!$B:$B,Optus!U16)</f>
        <v>217922</v>
      </c>
      <c r="W16" s="137">
        <f t="shared" si="7"/>
        <v>30</v>
      </c>
      <c r="X16" s="97" t="s">
        <v>172</v>
      </c>
      <c r="Y16" s="106">
        <f t="shared" si="8"/>
        <v>110</v>
      </c>
      <c r="Z16" s="106">
        <v>50</v>
      </c>
      <c r="AA16" s="106">
        <f t="shared" si="19"/>
        <v>50</v>
      </c>
      <c r="AB16" s="416">
        <v>0</v>
      </c>
      <c r="AC16" s="107">
        <f t="shared" si="20"/>
        <v>110</v>
      </c>
      <c r="AE16" s="60" t="s">
        <v>573</v>
      </c>
      <c r="AF16" s="75">
        <v>1</v>
      </c>
      <c r="AG16" s="46" t="s">
        <v>109</v>
      </c>
      <c r="AH16" s="131" t="s">
        <v>249</v>
      </c>
      <c r="AI16" s="135">
        <f>IFERROR(INDEX('3.4-3.8 Map'!$CQ$5:$CT$74,MATCH(AH16,'3.4-3.8 Map'!AreaNames,0),MATCH($C$4,'3.4-3.8 Map'!$CQ$4:$CT$4,0)),0)</f>
        <v>35</v>
      </c>
      <c r="AJ16" s="133" t="s">
        <v>166</v>
      </c>
      <c r="AK16" s="78" t="s">
        <v>398</v>
      </c>
      <c r="AL16" s="134">
        <f t="shared" si="9"/>
        <v>0</v>
      </c>
      <c r="AM16" s="446">
        <f t="shared" si="10"/>
        <v>35</v>
      </c>
      <c r="AN16" s="441">
        <f t="shared" si="11"/>
        <v>1</v>
      </c>
      <c r="AO16" s="454">
        <f>SUMIFS('Sub-Areas'!$D:$D,'Sub-Areas'!$B:$B,AH16)</f>
        <v>369175</v>
      </c>
      <c r="AP16" s="123">
        <f t="shared" si="12"/>
        <v>1</v>
      </c>
      <c r="AQ16" s="124">
        <f t="shared" si="13"/>
        <v>0</v>
      </c>
      <c r="AR16" s="124">
        <f t="shared" si="14"/>
        <v>369175</v>
      </c>
      <c r="AS16" s="433">
        <f t="shared" si="15"/>
        <v>1</v>
      </c>
      <c r="AT16" s="118" t="str">
        <f t="shared" si="16"/>
        <v>Significant</v>
      </c>
      <c r="AU16" s="125">
        <f t="shared" si="17"/>
        <v>35</v>
      </c>
      <c r="AW16" s="93" t="s">
        <v>573</v>
      </c>
      <c r="AX16" s="73" t="s">
        <v>574</v>
      </c>
      <c r="AY16" s="95" t="s">
        <v>103</v>
      </c>
      <c r="AZ16" s="94">
        <f>SUMIFS(Products!$H:$H,Products!$B:$B,Optus!AY16)</f>
        <v>371046</v>
      </c>
      <c r="BA16" s="106">
        <f>SUMIFS($AU:$AU,$AG:$AG,Optus!AY16)</f>
        <v>30</v>
      </c>
      <c r="BB16" s="95" t="s">
        <v>124</v>
      </c>
      <c r="BC16" s="137">
        <f t="shared" si="18"/>
        <v>110</v>
      </c>
      <c r="BD16" s="106">
        <f>_xlfn.XLOOKUP(AY16,Products!$B:$B,Products!$E:$E)</f>
        <v>40</v>
      </c>
      <c r="BE16" s="106">
        <f t="shared" si="21"/>
        <v>40</v>
      </c>
      <c r="BF16" s="416">
        <v>0</v>
      </c>
      <c r="BG16" s="107">
        <f t="shared" si="22"/>
        <v>110</v>
      </c>
      <c r="BH16" s="43"/>
      <c r="BI16" s="43"/>
      <c r="BJ16" s="43"/>
      <c r="BK16" s="43"/>
    </row>
    <row r="17" spans="5:63" ht="16.5" customHeight="1" x14ac:dyDescent="0.25">
      <c r="E17" s="60" t="s">
        <v>571</v>
      </c>
      <c r="F17" s="75">
        <v>1</v>
      </c>
      <c r="G17" s="46" t="s">
        <v>53</v>
      </c>
      <c r="H17" s="55" t="s">
        <v>326</v>
      </c>
      <c r="I17" s="442">
        <f>IFERROR(INDEX('3.4-3.8 Map'!$CQ$5:$CT$74,MATCH(H17,'3.4-3.8 Map'!AreaNames,0),MATCH($C$4,'3.4-3.8 Map'!$CQ$4:$CT$4,0)),0)</f>
        <v>100</v>
      </c>
      <c r="J17" s="441">
        <f t="shared" si="0"/>
        <v>2</v>
      </c>
      <c r="K17" s="57">
        <f>SUMIFS('Sub-Areas'!$D:$D,'Sub-Areas'!$B:$B,H17)</f>
        <v>1437987</v>
      </c>
      <c r="L17" s="123">
        <f t="shared" si="1"/>
        <v>0.25355384135779135</v>
      </c>
      <c r="M17" s="124">
        <f t="shared" si="2"/>
        <v>4233341</v>
      </c>
      <c r="N17" s="124">
        <f t="shared" si="3"/>
        <v>5671328</v>
      </c>
      <c r="O17" s="123">
        <f t="shared" si="4"/>
        <v>1</v>
      </c>
      <c r="P17" s="118" t="str">
        <f t="shared" si="5"/>
        <v>Significant</v>
      </c>
      <c r="Q17" s="125" t="str">
        <f t="shared" si="6"/>
        <v>-</v>
      </c>
      <c r="S17" s="93" t="s">
        <v>580</v>
      </c>
      <c r="T17" s="73" t="s">
        <v>572</v>
      </c>
      <c r="U17" s="95" t="s">
        <v>169</v>
      </c>
      <c r="V17" s="136">
        <f>SUMIFS(Products!$H:$H,Products!$B:$B,Optus!U17)</f>
        <v>556247</v>
      </c>
      <c r="W17" s="137">
        <f t="shared" si="7"/>
        <v>35</v>
      </c>
      <c r="X17" s="95" t="s">
        <v>56</v>
      </c>
      <c r="Y17" s="106">
        <f t="shared" si="8"/>
        <v>105</v>
      </c>
      <c r="Z17" s="106">
        <v>50</v>
      </c>
      <c r="AA17" s="106">
        <f t="shared" si="19"/>
        <v>50</v>
      </c>
      <c r="AB17" s="416">
        <v>0</v>
      </c>
      <c r="AC17" s="107">
        <f t="shared" si="20"/>
        <v>105</v>
      </c>
      <c r="AE17" s="60" t="s">
        <v>573</v>
      </c>
      <c r="AF17" s="75">
        <v>1</v>
      </c>
      <c r="AG17" s="46" t="s">
        <v>112</v>
      </c>
      <c r="AH17" s="131" t="s">
        <v>253</v>
      </c>
      <c r="AI17" s="135">
        <f>IFERROR(INDEX('3.4-3.8 Map'!$CQ$5:$CT$74,MATCH(AH17,'3.4-3.8 Map'!AreaNames,0),MATCH($C$4,'3.4-3.8 Map'!$CQ$4:$CT$4,0)),0)</f>
        <v>65</v>
      </c>
      <c r="AJ17" s="133" t="s">
        <v>175</v>
      </c>
      <c r="AK17" s="78" t="s">
        <v>398</v>
      </c>
      <c r="AL17" s="134">
        <f t="shared" si="9"/>
        <v>0</v>
      </c>
      <c r="AM17" s="446">
        <f t="shared" si="10"/>
        <v>65</v>
      </c>
      <c r="AN17" s="441">
        <f t="shared" si="11"/>
        <v>1</v>
      </c>
      <c r="AO17" s="454">
        <f>SUMIFS('Sub-Areas'!$D:$D,'Sub-Areas'!$B:$B,AH17)</f>
        <v>90436</v>
      </c>
      <c r="AP17" s="123">
        <f t="shared" si="12"/>
        <v>1</v>
      </c>
      <c r="AQ17" s="124">
        <f t="shared" si="13"/>
        <v>0</v>
      </c>
      <c r="AR17" s="124">
        <f t="shared" si="14"/>
        <v>90436</v>
      </c>
      <c r="AS17" s="433">
        <f t="shared" si="15"/>
        <v>1</v>
      </c>
      <c r="AT17" s="118" t="str">
        <f t="shared" si="16"/>
        <v>Significant</v>
      </c>
      <c r="AU17" s="125">
        <f t="shared" si="17"/>
        <v>65</v>
      </c>
      <c r="AW17" s="70" t="s">
        <v>576</v>
      </c>
      <c r="AX17" s="73" t="s">
        <v>574</v>
      </c>
      <c r="AY17" s="95" t="s">
        <v>124</v>
      </c>
      <c r="AZ17" s="94">
        <f>SUMIFS(Products!$H:$H,Products!$B:$B,Optus!AY17)</f>
        <v>371046</v>
      </c>
      <c r="BA17" s="106">
        <f>SUMIFS($AU:$AU,$AG:$AG,Optus!AY17)</f>
        <v>30</v>
      </c>
      <c r="BB17" s="95" t="s">
        <v>103</v>
      </c>
      <c r="BC17" s="137">
        <f t="shared" si="18"/>
        <v>110</v>
      </c>
      <c r="BD17" s="106">
        <f>_xlfn.XLOOKUP(AY17,Products!$B:$B,Products!$E:$E)</f>
        <v>65</v>
      </c>
      <c r="BE17" s="106">
        <f t="shared" si="21"/>
        <v>65</v>
      </c>
      <c r="BF17" s="416">
        <v>0</v>
      </c>
      <c r="BG17" s="107">
        <f t="shared" si="22"/>
        <v>110</v>
      </c>
      <c r="BH17" s="43"/>
      <c r="BI17" s="43"/>
      <c r="BJ17" s="43"/>
      <c r="BK17" s="43"/>
    </row>
    <row r="18" spans="5:63" ht="16.5" customHeight="1" x14ac:dyDescent="0.25">
      <c r="E18" s="60" t="s">
        <v>571</v>
      </c>
      <c r="F18" s="75">
        <v>1</v>
      </c>
      <c r="G18" s="46" t="s">
        <v>53</v>
      </c>
      <c r="H18" s="55" t="s">
        <v>324</v>
      </c>
      <c r="I18" s="442">
        <f>IFERROR(INDEX('3.4-3.8 Map'!$CQ$5:$CT$74,MATCH(H18,'3.4-3.8 Map'!AreaNames,0),MATCH($C$4,'3.4-3.8 Map'!$CQ$4:$CT$4,0)),0)</f>
        <v>100</v>
      </c>
      <c r="J18" s="441">
        <f t="shared" si="0"/>
        <v>3</v>
      </c>
      <c r="K18" s="57">
        <f>SUMIFS('Sub-Areas'!$D:$D,'Sub-Areas'!$B:$B,H18)</f>
        <v>182869</v>
      </c>
      <c r="L18" s="123">
        <f t="shared" si="1"/>
        <v>3.2244476073328858E-2</v>
      </c>
      <c r="M18" s="124">
        <f t="shared" si="2"/>
        <v>5488459</v>
      </c>
      <c r="N18" s="124">
        <f t="shared" si="3"/>
        <v>5671328</v>
      </c>
      <c r="O18" s="123">
        <f t="shared" si="4"/>
        <v>1</v>
      </c>
      <c r="P18" s="118" t="str">
        <f t="shared" si="5"/>
        <v>Significant</v>
      </c>
      <c r="Q18" s="125" t="str">
        <f t="shared" si="6"/>
        <v>-</v>
      </c>
      <c r="S18" s="93" t="s">
        <v>581</v>
      </c>
      <c r="T18" s="73" t="s">
        <v>572</v>
      </c>
      <c r="U18" s="97" t="s">
        <v>56</v>
      </c>
      <c r="V18" s="136">
        <f>SUMIFS(Products!$H:$H,Products!$B:$B,Optus!U18)</f>
        <v>283263</v>
      </c>
      <c r="W18" s="137">
        <f t="shared" si="7"/>
        <v>35</v>
      </c>
      <c r="X18" s="97" t="s">
        <v>169</v>
      </c>
      <c r="Y18" s="106">
        <f t="shared" si="8"/>
        <v>105</v>
      </c>
      <c r="Z18" s="106">
        <v>50</v>
      </c>
      <c r="AA18" s="106">
        <f t="shared" si="19"/>
        <v>50</v>
      </c>
      <c r="AB18" s="416">
        <v>0</v>
      </c>
      <c r="AC18" s="107">
        <f t="shared" si="20"/>
        <v>105</v>
      </c>
      <c r="AE18" s="61" t="s">
        <v>573</v>
      </c>
      <c r="AF18" s="153">
        <v>1</v>
      </c>
      <c r="AG18" s="47" t="s">
        <v>115</v>
      </c>
      <c r="AH18" s="154" t="s">
        <v>90</v>
      </c>
      <c r="AI18" s="158">
        <f>IFERROR(INDEX('3.4-3.8 Map'!$CQ$5:$CT$74,MATCH(AH18,'3.4-3.8 Map'!AreaNames,0),MATCH($C$4,'3.4-3.8 Map'!$CQ$4:$CT$4,0)),0)</f>
        <v>35</v>
      </c>
      <c r="AJ18" s="155" t="s">
        <v>157</v>
      </c>
      <c r="AK18" s="156" t="s">
        <v>398</v>
      </c>
      <c r="AL18" s="157">
        <f t="shared" si="9"/>
        <v>0</v>
      </c>
      <c r="AM18" s="448">
        <f t="shared" si="10"/>
        <v>35</v>
      </c>
      <c r="AN18" s="449">
        <f t="shared" si="11"/>
        <v>1</v>
      </c>
      <c r="AO18" s="453">
        <f>SUMIFS('Sub-Areas'!$D:$D,'Sub-Areas'!$B:$B,AH18)</f>
        <v>193137</v>
      </c>
      <c r="AP18" s="159">
        <f t="shared" si="12"/>
        <v>1</v>
      </c>
      <c r="AQ18" s="161">
        <f t="shared" si="13"/>
        <v>0</v>
      </c>
      <c r="AR18" s="161">
        <f t="shared" si="14"/>
        <v>193137</v>
      </c>
      <c r="AS18" s="435">
        <f t="shared" si="15"/>
        <v>1</v>
      </c>
      <c r="AT18" s="160" t="str">
        <f t="shared" si="16"/>
        <v>Significant</v>
      </c>
      <c r="AU18" s="162">
        <f t="shared" si="17"/>
        <v>35</v>
      </c>
      <c r="AW18" s="70" t="s">
        <v>576</v>
      </c>
      <c r="AX18" s="73" t="s">
        <v>574</v>
      </c>
      <c r="AY18" s="95" t="s">
        <v>138</v>
      </c>
      <c r="AZ18" s="94">
        <f>SUMIFS(Products!$H:$H,Products!$B:$B,Optus!AY18)</f>
        <v>655367</v>
      </c>
      <c r="BA18" s="106">
        <f>SUMIFS($AU:$AU,$AG:$AG,Optus!AY18)</f>
        <v>30</v>
      </c>
      <c r="BB18" s="95" t="s">
        <v>398</v>
      </c>
      <c r="BC18" s="106">
        <f t="shared" si="18"/>
        <v>110</v>
      </c>
      <c r="BD18" s="106">
        <f>_xlfn.XLOOKUP(AY18,Products!$B:$B,Products!$E:$E)</f>
        <v>35</v>
      </c>
      <c r="BE18" s="106">
        <f t="shared" si="21"/>
        <v>35</v>
      </c>
      <c r="BF18" s="416">
        <v>0</v>
      </c>
      <c r="BG18" s="107">
        <f t="shared" si="22"/>
        <v>110</v>
      </c>
      <c r="BH18" s="43"/>
      <c r="BI18" s="43"/>
      <c r="BJ18" s="43"/>
      <c r="BK18" s="43"/>
    </row>
    <row r="19" spans="5:63" ht="16.5" customHeight="1" x14ac:dyDescent="0.25">
      <c r="E19" s="60" t="s">
        <v>580</v>
      </c>
      <c r="F19" s="75">
        <v>2</v>
      </c>
      <c r="G19" s="46" t="s">
        <v>157</v>
      </c>
      <c r="H19" s="55" t="s">
        <v>356</v>
      </c>
      <c r="I19" s="442">
        <f>IFERROR(INDEX('3.4-3.8 Map'!$CQ$5:$CT$74,MATCH(H19,'3.4-3.8 Map'!AreaNames,0),MATCH($C$4,'3.4-3.8 Map'!$CQ$4:$CT$4,0)),0)</f>
        <v>35</v>
      </c>
      <c r="J19" s="441">
        <f t="shared" si="0"/>
        <v>1</v>
      </c>
      <c r="K19" s="57">
        <f>SUMIFS('Sub-Areas'!$D:$D,'Sub-Areas'!$B:$B,H19)</f>
        <v>324919</v>
      </c>
      <c r="L19" s="123">
        <f t="shared" si="1"/>
        <v>0.50923273192321672</v>
      </c>
      <c r="M19" s="124">
        <f t="shared" si="2"/>
        <v>313137</v>
      </c>
      <c r="N19" s="124">
        <f t="shared" si="3"/>
        <v>638056</v>
      </c>
      <c r="O19" s="123">
        <f t="shared" si="4"/>
        <v>1</v>
      </c>
      <c r="P19" s="118" t="str">
        <f t="shared" si="5"/>
        <v>Significant</v>
      </c>
      <c r="Q19" s="125">
        <f t="shared" si="6"/>
        <v>35</v>
      </c>
      <c r="S19" s="93" t="s">
        <v>580</v>
      </c>
      <c r="T19" s="73" t="s">
        <v>574</v>
      </c>
      <c r="U19" s="95" t="s">
        <v>166</v>
      </c>
      <c r="V19" s="136">
        <f>SUMIFS(Products!$H:$H,Products!$B:$B,Optus!U19)</f>
        <v>1603357</v>
      </c>
      <c r="W19" s="137">
        <f t="shared" si="7"/>
        <v>35</v>
      </c>
      <c r="X19" s="95" t="s">
        <v>185</v>
      </c>
      <c r="Y19" s="106">
        <f t="shared" si="8"/>
        <v>105</v>
      </c>
      <c r="Z19" s="106">
        <v>50</v>
      </c>
      <c r="AA19" s="106">
        <f t="shared" si="19"/>
        <v>50</v>
      </c>
      <c r="AB19" s="416">
        <v>0</v>
      </c>
      <c r="AC19" s="107">
        <f t="shared" si="20"/>
        <v>105</v>
      </c>
      <c r="AE19" s="127" t="s">
        <v>576</v>
      </c>
      <c r="AF19" s="118">
        <v>2</v>
      </c>
      <c r="AG19" s="46" t="s">
        <v>80</v>
      </c>
      <c r="AH19" s="131" t="s">
        <v>196</v>
      </c>
      <c r="AI19" s="135">
        <f>IFERROR(INDEX('3.4-3.8 Map'!$CQ$5:$CT$74,MATCH(AH19,'3.4-3.8 Map'!AreaNames,0),MATCH($C$4,'3.4-3.8 Map'!$CQ$4:$CT$4,0)),0)</f>
        <v>35</v>
      </c>
      <c r="AJ19" s="133" t="s">
        <v>166</v>
      </c>
      <c r="AK19" s="78" t="s">
        <v>398</v>
      </c>
      <c r="AL19" s="134">
        <f t="shared" si="9"/>
        <v>0</v>
      </c>
      <c r="AM19" s="446">
        <f t="shared" si="10"/>
        <v>35</v>
      </c>
      <c r="AN19" s="441">
        <f t="shared" si="11"/>
        <v>1</v>
      </c>
      <c r="AO19" s="454">
        <f>SUMIFS('Sub-Areas'!$D:$D,'Sub-Areas'!$B:$B,AH19)</f>
        <v>124113</v>
      </c>
      <c r="AP19" s="123">
        <f t="shared" si="12"/>
        <v>1</v>
      </c>
      <c r="AQ19" s="124">
        <f t="shared" si="13"/>
        <v>0</v>
      </c>
      <c r="AR19" s="124">
        <f t="shared" si="14"/>
        <v>124113</v>
      </c>
      <c r="AS19" s="433">
        <f t="shared" si="15"/>
        <v>1</v>
      </c>
      <c r="AT19" s="118" t="str">
        <f t="shared" si="16"/>
        <v>Significant</v>
      </c>
      <c r="AU19" s="125">
        <f t="shared" si="17"/>
        <v>35</v>
      </c>
      <c r="AW19" s="93" t="s">
        <v>573</v>
      </c>
      <c r="AX19" s="73" t="s">
        <v>574</v>
      </c>
      <c r="AY19" s="95" t="s">
        <v>60</v>
      </c>
      <c r="AZ19" s="94">
        <f>SUMIFS(Products!$H:$H,Products!$B:$B,Optus!AY19)</f>
        <v>124113</v>
      </c>
      <c r="BA19" s="106">
        <f>SUMIFS($AU:$AU,$AG:$AG,Optus!AY19)</f>
        <v>35</v>
      </c>
      <c r="BB19" s="95" t="s">
        <v>80</v>
      </c>
      <c r="BC19" s="106">
        <f t="shared" si="18"/>
        <v>105</v>
      </c>
      <c r="BD19" s="106">
        <f>_xlfn.XLOOKUP(AY19,Products!$B:$B,Products!$E:$E)</f>
        <v>25</v>
      </c>
      <c r="BE19" s="106">
        <f t="shared" si="21"/>
        <v>25</v>
      </c>
      <c r="BF19" s="416">
        <v>0</v>
      </c>
      <c r="BG19" s="107">
        <f t="shared" si="22"/>
        <v>105</v>
      </c>
      <c r="BH19" s="43"/>
      <c r="BI19" s="43"/>
      <c r="BJ19" s="43"/>
      <c r="BK19" s="43"/>
    </row>
    <row r="20" spans="5:63" ht="16.5" customHeight="1" x14ac:dyDescent="0.25">
      <c r="E20" s="60" t="s">
        <v>580</v>
      </c>
      <c r="F20" s="75">
        <v>2</v>
      </c>
      <c r="G20" s="46" t="s">
        <v>157</v>
      </c>
      <c r="H20" s="55" t="s">
        <v>90</v>
      </c>
      <c r="I20" s="440">
        <f>IFERROR(INDEX('3.4-3.8 Map'!$CQ$5:$CT$74,MATCH(H20,'3.4-3.8 Map'!AreaNames,0),MATCH($C$4,'3.4-3.8 Map'!$CQ$4:$CT$4,0)),0)</f>
        <v>35</v>
      </c>
      <c r="J20" s="441">
        <f t="shared" si="0"/>
        <v>2</v>
      </c>
      <c r="K20" s="57">
        <f>SUMIFS('Sub-Areas'!$D:$D,'Sub-Areas'!$B:$B,H20)</f>
        <v>193137</v>
      </c>
      <c r="L20" s="123">
        <f t="shared" si="1"/>
        <v>0.30269600160487481</v>
      </c>
      <c r="M20" s="124">
        <f t="shared" si="2"/>
        <v>444919</v>
      </c>
      <c r="N20" s="124">
        <f t="shared" si="3"/>
        <v>638056</v>
      </c>
      <c r="O20" s="123">
        <f t="shared" si="4"/>
        <v>1</v>
      </c>
      <c r="P20" s="118" t="str">
        <f t="shared" si="5"/>
        <v>Significant</v>
      </c>
      <c r="Q20" s="125" t="str">
        <f t="shared" si="6"/>
        <v>-</v>
      </c>
      <c r="S20" s="93" t="s">
        <v>581</v>
      </c>
      <c r="T20" s="73" t="s">
        <v>574</v>
      </c>
      <c r="U20" s="97" t="s">
        <v>185</v>
      </c>
      <c r="V20" s="136">
        <f>SUMIFS(Products!$H:$H,Products!$B:$B,Optus!U20)</f>
        <v>1109129</v>
      </c>
      <c r="W20" s="137">
        <f t="shared" si="7"/>
        <v>35</v>
      </c>
      <c r="X20" s="97" t="s">
        <v>166</v>
      </c>
      <c r="Y20" s="106">
        <f t="shared" si="8"/>
        <v>105</v>
      </c>
      <c r="Z20" s="106">
        <v>50</v>
      </c>
      <c r="AA20" s="106">
        <f t="shared" si="19"/>
        <v>50</v>
      </c>
      <c r="AB20" s="416">
        <v>0</v>
      </c>
      <c r="AC20" s="107">
        <f t="shared" si="20"/>
        <v>105</v>
      </c>
      <c r="AE20" s="163" t="s">
        <v>576</v>
      </c>
      <c r="AF20" s="160">
        <v>2</v>
      </c>
      <c r="AG20" s="47" t="s">
        <v>83</v>
      </c>
      <c r="AH20" s="154" t="s">
        <v>66</v>
      </c>
      <c r="AI20" s="158">
        <f>IFERROR(INDEX('3.4-3.8 Map'!$CQ$5:$CT$74,MATCH(AH20,'3.4-3.8 Map'!AreaNames,0),MATCH($C$4,'3.4-3.8 Map'!$CQ$4:$CT$4,0)),0)</f>
        <v>35</v>
      </c>
      <c r="AJ20" s="155" t="s">
        <v>153</v>
      </c>
      <c r="AK20" s="156" t="s">
        <v>398</v>
      </c>
      <c r="AL20" s="157">
        <f t="shared" si="9"/>
        <v>0</v>
      </c>
      <c r="AM20" s="448">
        <f t="shared" si="10"/>
        <v>35</v>
      </c>
      <c r="AN20" s="449">
        <f t="shared" si="11"/>
        <v>1</v>
      </c>
      <c r="AO20" s="453">
        <f>SUMIFS('Sub-Areas'!$D:$D,'Sub-Areas'!$B:$B,AH20)</f>
        <v>189926</v>
      </c>
      <c r="AP20" s="159">
        <f t="shared" si="12"/>
        <v>1</v>
      </c>
      <c r="AQ20" s="161">
        <f t="shared" si="13"/>
        <v>0</v>
      </c>
      <c r="AR20" s="161">
        <f t="shared" si="14"/>
        <v>189926</v>
      </c>
      <c r="AS20" s="435">
        <f t="shared" si="15"/>
        <v>1</v>
      </c>
      <c r="AT20" s="160" t="str">
        <f t="shared" si="16"/>
        <v>Significant</v>
      </c>
      <c r="AU20" s="162">
        <f t="shared" si="17"/>
        <v>35</v>
      </c>
      <c r="AW20" s="70" t="s">
        <v>576</v>
      </c>
      <c r="AX20" s="73" t="s">
        <v>574</v>
      </c>
      <c r="AY20" s="95" t="s">
        <v>80</v>
      </c>
      <c r="AZ20" s="94">
        <f>SUMIFS(Products!$H:$H,Products!$B:$B,Optus!AY20)</f>
        <v>124113</v>
      </c>
      <c r="BA20" s="106">
        <f>SUMIFS($AU:$AU,$AG:$AG,Optus!AY20)</f>
        <v>35</v>
      </c>
      <c r="BB20" s="95" t="s">
        <v>60</v>
      </c>
      <c r="BC20" s="106">
        <f t="shared" si="18"/>
        <v>105</v>
      </c>
      <c r="BD20" s="106">
        <f>_xlfn.XLOOKUP(AY20,Products!$B:$B,Products!$E:$E)</f>
        <v>45</v>
      </c>
      <c r="BE20" s="106">
        <f t="shared" si="21"/>
        <v>45</v>
      </c>
      <c r="BF20" s="416">
        <v>0</v>
      </c>
      <c r="BG20" s="107">
        <f t="shared" si="22"/>
        <v>105</v>
      </c>
      <c r="BH20" s="43"/>
      <c r="BI20" s="43"/>
      <c r="BJ20" s="43"/>
      <c r="BK20" s="43"/>
    </row>
    <row r="21" spans="5:63" ht="16.5" customHeight="1" x14ac:dyDescent="0.25">
      <c r="E21" s="60" t="s">
        <v>580</v>
      </c>
      <c r="F21" s="75">
        <v>2</v>
      </c>
      <c r="G21" s="46" t="s">
        <v>157</v>
      </c>
      <c r="H21" s="55" t="s">
        <v>74</v>
      </c>
      <c r="I21" s="442">
        <f>IFERROR(INDEX('3.4-3.8 Map'!$CQ$5:$CT$74,MATCH(H21,'3.4-3.8 Map'!AreaNames,0),MATCH($C$4,'3.4-3.8 Map'!$CQ$4:$CT$4,0)),0)</f>
        <v>35</v>
      </c>
      <c r="J21" s="441">
        <f t="shared" si="0"/>
        <v>3</v>
      </c>
      <c r="K21" s="57">
        <f>SUMIFS('Sub-Areas'!$D:$D,'Sub-Areas'!$B:$B,H21)</f>
        <v>120000</v>
      </c>
      <c r="L21" s="123">
        <f t="shared" si="1"/>
        <v>0.18807126647190842</v>
      </c>
      <c r="M21" s="124">
        <f t="shared" si="2"/>
        <v>518056</v>
      </c>
      <c r="N21" s="124">
        <f t="shared" si="3"/>
        <v>638056</v>
      </c>
      <c r="O21" s="123">
        <f t="shared" si="4"/>
        <v>1</v>
      </c>
      <c r="P21" s="118" t="str">
        <f t="shared" si="5"/>
        <v>Significant</v>
      </c>
      <c r="Q21" s="125" t="str">
        <f t="shared" si="6"/>
        <v>-</v>
      </c>
      <c r="S21" s="93" t="s">
        <v>580</v>
      </c>
      <c r="T21" s="73" t="s">
        <v>574</v>
      </c>
      <c r="U21" s="95" t="s">
        <v>175</v>
      </c>
      <c r="V21" s="136">
        <f>SUMIFS(Products!$H:$H,Products!$B:$B,Optus!U21)</f>
        <v>331911</v>
      </c>
      <c r="W21" s="137">
        <f t="shared" si="7"/>
        <v>65</v>
      </c>
      <c r="X21" s="95" t="s">
        <v>191</v>
      </c>
      <c r="Y21" s="106">
        <f t="shared" si="8"/>
        <v>75</v>
      </c>
      <c r="Z21" s="106">
        <v>50</v>
      </c>
      <c r="AA21" s="106">
        <f t="shared" si="19"/>
        <v>50</v>
      </c>
      <c r="AB21" s="416">
        <v>0</v>
      </c>
      <c r="AC21" s="107">
        <f t="shared" si="20"/>
        <v>75</v>
      </c>
      <c r="AE21" s="127" t="s">
        <v>576</v>
      </c>
      <c r="AF21" s="118">
        <v>2</v>
      </c>
      <c r="AG21" s="46" t="s">
        <v>92</v>
      </c>
      <c r="AH21" s="131" t="s">
        <v>58</v>
      </c>
      <c r="AI21" s="135">
        <f>IFERROR(INDEX('3.4-3.8 Map'!$CQ$5:$CT$74,MATCH(AH21,'3.4-3.8 Map'!AreaNames,0),MATCH($C$4,'3.4-3.8 Map'!$CQ$4:$CT$4,0)),0)</f>
        <v>35</v>
      </c>
      <c r="AJ21" s="133" t="s">
        <v>169</v>
      </c>
      <c r="AK21" s="78" t="s">
        <v>56</v>
      </c>
      <c r="AL21" s="134">
        <f t="shared" si="9"/>
        <v>0</v>
      </c>
      <c r="AM21" s="446">
        <f t="shared" si="10"/>
        <v>35</v>
      </c>
      <c r="AN21" s="441">
        <f t="shared" si="11"/>
        <v>1</v>
      </c>
      <c r="AO21" s="454">
        <f>SUMIFS('Sub-Areas'!$D:$D,'Sub-Areas'!$B:$B,AH21)</f>
        <v>283263</v>
      </c>
      <c r="AP21" s="123">
        <f t="shared" si="12"/>
        <v>1</v>
      </c>
      <c r="AQ21" s="124">
        <f t="shared" si="13"/>
        <v>0</v>
      </c>
      <c r="AR21" s="124">
        <f t="shared" si="14"/>
        <v>283263</v>
      </c>
      <c r="AS21" s="433">
        <f t="shared" si="15"/>
        <v>1</v>
      </c>
      <c r="AT21" s="118" t="str">
        <f t="shared" si="16"/>
        <v>Significant</v>
      </c>
      <c r="AU21" s="125">
        <f t="shared" si="17"/>
        <v>35</v>
      </c>
      <c r="AW21" s="93" t="s">
        <v>573</v>
      </c>
      <c r="AX21" s="73" t="s">
        <v>574</v>
      </c>
      <c r="AY21" s="95" t="s">
        <v>109</v>
      </c>
      <c r="AZ21" s="94">
        <f>SUMIFS(Products!$H:$H,Products!$B:$B,Optus!AY21)</f>
        <v>369175</v>
      </c>
      <c r="BA21" s="106">
        <f>SUMIFS($AU:$AU,$AG:$AG,Optus!AY21)</f>
        <v>35</v>
      </c>
      <c r="BB21" s="95" t="s">
        <v>126</v>
      </c>
      <c r="BC21" s="137">
        <f t="shared" si="18"/>
        <v>105</v>
      </c>
      <c r="BD21" s="106">
        <f>_xlfn.XLOOKUP(AY21,Products!$B:$B,Products!$E:$E)</f>
        <v>40</v>
      </c>
      <c r="BE21" s="106">
        <f t="shared" si="21"/>
        <v>40</v>
      </c>
      <c r="BF21" s="416">
        <v>0</v>
      </c>
      <c r="BG21" s="107">
        <f t="shared" si="22"/>
        <v>105</v>
      </c>
      <c r="BH21" s="43"/>
      <c r="BI21" s="43"/>
      <c r="BJ21" s="43"/>
      <c r="BK21" s="43"/>
    </row>
    <row r="22" spans="5:63" ht="16.5" customHeight="1" thickBot="1" x14ac:dyDescent="0.3">
      <c r="E22" s="60" t="s">
        <v>580</v>
      </c>
      <c r="F22" s="75">
        <v>2</v>
      </c>
      <c r="G22" s="46" t="s">
        <v>160</v>
      </c>
      <c r="H22" s="55" t="s">
        <v>284</v>
      </c>
      <c r="I22" s="442">
        <f>IFERROR(INDEX('3.4-3.8 Map'!$CQ$5:$CT$74,MATCH(H22,'3.4-3.8 Map'!AreaNames,0),MATCH($C$4,'3.4-3.8 Map'!$CQ$4:$CT$4,0)),0)</f>
        <v>37.5</v>
      </c>
      <c r="J22" s="441">
        <f t="shared" si="0"/>
        <v>1</v>
      </c>
      <c r="K22" s="57">
        <f>SUMIFS('Sub-Areas'!$D:$D,'Sub-Areas'!$B:$B,H22)</f>
        <v>532579</v>
      </c>
      <c r="L22" s="123">
        <f t="shared" si="1"/>
        <v>0.22014182884475958</v>
      </c>
      <c r="M22" s="124">
        <f t="shared" si="2"/>
        <v>366174</v>
      </c>
      <c r="N22" s="124">
        <f t="shared" si="3"/>
        <v>898753</v>
      </c>
      <c r="O22" s="123">
        <f t="shared" si="4"/>
        <v>0.37150005745572806</v>
      </c>
      <c r="P22" s="118" t="str">
        <f t="shared" si="5"/>
        <v>Significant</v>
      </c>
      <c r="Q22" s="125">
        <f t="shared" si="6"/>
        <v>37.5</v>
      </c>
      <c r="S22" s="85" t="s">
        <v>581</v>
      </c>
      <c r="T22" s="109" t="s">
        <v>574</v>
      </c>
      <c r="U22" s="98" t="s">
        <v>191</v>
      </c>
      <c r="V22" s="110">
        <f>SUMIFS(Products!$H:$H,Products!$B:$B,Optus!U22)</f>
        <v>241475</v>
      </c>
      <c r="W22" s="111">
        <f t="shared" si="7"/>
        <v>65</v>
      </c>
      <c r="X22" s="98" t="s">
        <v>175</v>
      </c>
      <c r="Y22" s="112">
        <f t="shared" si="8"/>
        <v>75</v>
      </c>
      <c r="Z22" s="112">
        <v>50</v>
      </c>
      <c r="AA22" s="112">
        <f t="shared" si="19"/>
        <v>50</v>
      </c>
      <c r="AB22" s="417">
        <v>0</v>
      </c>
      <c r="AC22" s="113">
        <f t="shared" si="20"/>
        <v>75</v>
      </c>
      <c r="AE22" s="163" t="s">
        <v>576</v>
      </c>
      <c r="AF22" s="160">
        <v>2</v>
      </c>
      <c r="AG22" s="47" t="s">
        <v>85</v>
      </c>
      <c r="AH22" s="154" t="s">
        <v>71</v>
      </c>
      <c r="AI22" s="158">
        <f>IFERROR(INDEX('3.4-3.8 Map'!$CQ$5:$CT$74,MATCH(AH22,'3.4-3.8 Map'!AreaNames,0),MATCH($C$4,'3.4-3.8 Map'!$CQ$4:$CT$4,0)),0)</f>
        <v>35</v>
      </c>
      <c r="AJ22" s="155" t="s">
        <v>169</v>
      </c>
      <c r="AK22" s="156" t="s">
        <v>398</v>
      </c>
      <c r="AL22" s="157">
        <f t="shared" si="9"/>
        <v>0</v>
      </c>
      <c r="AM22" s="448">
        <f t="shared" si="10"/>
        <v>35</v>
      </c>
      <c r="AN22" s="449">
        <f t="shared" si="11"/>
        <v>1</v>
      </c>
      <c r="AO22" s="453">
        <f>SUMIFS('Sub-Areas'!$D:$D,'Sub-Areas'!$B:$B,AH22)</f>
        <v>139083</v>
      </c>
      <c r="AP22" s="159">
        <f t="shared" si="12"/>
        <v>1</v>
      </c>
      <c r="AQ22" s="161">
        <f t="shared" si="13"/>
        <v>0</v>
      </c>
      <c r="AR22" s="161">
        <f t="shared" si="14"/>
        <v>139083</v>
      </c>
      <c r="AS22" s="435">
        <f t="shared" si="15"/>
        <v>1</v>
      </c>
      <c r="AT22" s="160" t="str">
        <f t="shared" si="16"/>
        <v>Significant</v>
      </c>
      <c r="AU22" s="162">
        <f t="shared" si="17"/>
        <v>35</v>
      </c>
      <c r="AW22" s="70" t="s">
        <v>576</v>
      </c>
      <c r="AX22" s="73" t="s">
        <v>574</v>
      </c>
      <c r="AY22" s="95" t="s">
        <v>126</v>
      </c>
      <c r="AZ22" s="94">
        <f>SUMIFS(Products!$H:$H,Products!$B:$B,Optus!AY22)</f>
        <v>369175</v>
      </c>
      <c r="BA22" s="106">
        <f>SUMIFS($AU:$AU,$AG:$AG,Optus!AY22)</f>
        <v>35</v>
      </c>
      <c r="BB22" s="95" t="s">
        <v>109</v>
      </c>
      <c r="BC22" s="137">
        <f t="shared" si="18"/>
        <v>105</v>
      </c>
      <c r="BD22" s="106">
        <f>_xlfn.XLOOKUP(AY22,Products!$B:$B,Products!$E:$E)</f>
        <v>65</v>
      </c>
      <c r="BE22" s="106">
        <f t="shared" si="21"/>
        <v>65</v>
      </c>
      <c r="BF22" s="416">
        <v>0</v>
      </c>
      <c r="BG22" s="107">
        <f t="shared" si="22"/>
        <v>105</v>
      </c>
      <c r="BH22" s="43"/>
      <c r="BI22" s="43"/>
      <c r="BJ22" s="43"/>
      <c r="BK22" s="43"/>
    </row>
    <row r="23" spans="5:63" ht="16.5" customHeight="1" x14ac:dyDescent="0.25">
      <c r="E23" s="60" t="s">
        <v>580</v>
      </c>
      <c r="F23" s="75">
        <v>2</v>
      </c>
      <c r="G23" s="46" t="s">
        <v>160</v>
      </c>
      <c r="H23" s="55" t="s">
        <v>278</v>
      </c>
      <c r="I23" s="440">
        <f>IFERROR(INDEX('3.4-3.8 Map'!$CQ$5:$CT$74,MATCH(H23,'3.4-3.8 Map'!AreaNames,0),MATCH($C$4,'3.4-3.8 Map'!$CQ$4:$CT$4,0)),0)</f>
        <v>37.5</v>
      </c>
      <c r="J23" s="441">
        <f t="shared" si="0"/>
        <v>2</v>
      </c>
      <c r="K23" s="57">
        <f>SUMIFS('Sub-Areas'!$D:$D,'Sub-Areas'!$B:$B,H23)</f>
        <v>334265</v>
      </c>
      <c r="L23" s="123">
        <f t="shared" si="1"/>
        <v>0.13816862553497897</v>
      </c>
      <c r="M23" s="124">
        <f t="shared" si="2"/>
        <v>564488</v>
      </c>
      <c r="N23" s="124">
        <f t="shared" si="3"/>
        <v>898753</v>
      </c>
      <c r="O23" s="123">
        <f t="shared" si="4"/>
        <v>0.37150005745572806</v>
      </c>
      <c r="P23" s="118" t="str">
        <f t="shared" si="5"/>
        <v>Significant</v>
      </c>
      <c r="Q23" s="125" t="str">
        <f t="shared" si="6"/>
        <v>-</v>
      </c>
      <c r="AE23" s="127" t="s">
        <v>576</v>
      </c>
      <c r="AF23" s="118">
        <v>2</v>
      </c>
      <c r="AG23" s="46" t="s">
        <v>138</v>
      </c>
      <c r="AH23" s="131" t="s">
        <v>334</v>
      </c>
      <c r="AI23" s="167">
        <f>IFERROR(INDEX('3.4-3.8 Map'!$CQ$5:$CT$74,MATCH(AH23,'3.4-3.8 Map'!AreaNames,0),MATCH($C$4,'3.4-3.8 Map'!$CQ$4:$CT$4,0)),0)</f>
        <v>65</v>
      </c>
      <c r="AJ23" s="164" t="s">
        <v>43</v>
      </c>
      <c r="AK23" s="165" t="s">
        <v>43</v>
      </c>
      <c r="AL23" s="166">
        <f t="shared" si="9"/>
        <v>0</v>
      </c>
      <c r="AM23" s="440">
        <f t="shared" si="10"/>
        <v>65</v>
      </c>
      <c r="AN23" s="441">
        <f t="shared" si="11"/>
        <v>1</v>
      </c>
      <c r="AO23" s="454">
        <f>SUMIFS('Sub-Areas'!$D:$D,'Sub-Areas'!$B:$B,AH23)</f>
        <v>96</v>
      </c>
      <c r="AP23" s="123">
        <f t="shared" si="12"/>
        <v>1.4648281039478643E-4</v>
      </c>
      <c r="AQ23" s="124">
        <f t="shared" si="13"/>
        <v>71</v>
      </c>
      <c r="AR23" s="124">
        <f t="shared" si="14"/>
        <v>167</v>
      </c>
      <c r="AS23" s="433">
        <f t="shared" si="15"/>
        <v>2.5481905558259721E-4</v>
      </c>
      <c r="AT23" s="118" t="str">
        <f t="shared" si="16"/>
        <v>Insignificant</v>
      </c>
      <c r="AU23" s="125" t="str">
        <f t="shared" si="17"/>
        <v>-</v>
      </c>
      <c r="AW23" s="70" t="s">
        <v>576</v>
      </c>
      <c r="AX23" s="73" t="s">
        <v>574</v>
      </c>
      <c r="AY23" s="95" t="s">
        <v>141</v>
      </c>
      <c r="AZ23" s="94">
        <f>SUMIFS(Products!$H:$H,Products!$B:$B,Optus!AY23)</f>
        <v>566982</v>
      </c>
      <c r="BA23" s="106">
        <f>SUMIFS($AU:$AU,$AG:$AG,Optus!AY23)</f>
        <v>35</v>
      </c>
      <c r="BB23" s="97" t="s">
        <v>398</v>
      </c>
      <c r="BC23" s="106">
        <f t="shared" si="18"/>
        <v>105</v>
      </c>
      <c r="BD23" s="106">
        <f>_xlfn.XLOOKUP(AY23,Products!$B:$B,Products!$E:$E)</f>
        <v>35</v>
      </c>
      <c r="BE23" s="106">
        <f t="shared" si="21"/>
        <v>35</v>
      </c>
      <c r="BF23" s="416">
        <v>0</v>
      </c>
      <c r="BG23" s="107">
        <f t="shared" si="22"/>
        <v>105</v>
      </c>
      <c r="BH23" s="43"/>
      <c r="BI23" s="43"/>
      <c r="BJ23" s="43"/>
      <c r="BK23" s="43"/>
    </row>
    <row r="24" spans="5:63" ht="16.5" customHeight="1" x14ac:dyDescent="0.25">
      <c r="E24" s="60" t="s">
        <v>580</v>
      </c>
      <c r="F24" s="75">
        <v>2</v>
      </c>
      <c r="G24" s="46" t="s">
        <v>160</v>
      </c>
      <c r="H24" s="55" t="s">
        <v>282</v>
      </c>
      <c r="I24" s="442">
        <f>IFERROR(INDEX('3.4-3.8 Map'!$CQ$5:$CT$74,MATCH(H24,'3.4-3.8 Map'!AreaNames,0),MATCH($C$4,'3.4-3.8 Map'!$CQ$4:$CT$4,0)),0)</f>
        <v>37.5</v>
      </c>
      <c r="J24" s="441">
        <f t="shared" si="0"/>
        <v>3</v>
      </c>
      <c r="K24" s="57">
        <f>SUMIFS('Sub-Areas'!$D:$D,'Sub-Areas'!$B:$B,H24)</f>
        <v>31891</v>
      </c>
      <c r="L24" s="123">
        <f t="shared" si="1"/>
        <v>1.3182162765877414E-2</v>
      </c>
      <c r="M24" s="124">
        <f t="shared" si="2"/>
        <v>866862</v>
      </c>
      <c r="N24" s="124">
        <f t="shared" si="3"/>
        <v>898753</v>
      </c>
      <c r="O24" s="123">
        <f t="shared" si="4"/>
        <v>0.37150005745572806</v>
      </c>
      <c r="P24" s="118" t="str">
        <f t="shared" si="5"/>
        <v>Significant</v>
      </c>
      <c r="Q24" s="125" t="str">
        <f t="shared" si="6"/>
        <v>-</v>
      </c>
      <c r="S24" s="76"/>
      <c r="T24" s="76"/>
      <c r="U24" s="76"/>
      <c r="V24" s="76"/>
      <c r="W24" s="76"/>
      <c r="X24" s="76"/>
      <c r="Y24" s="76"/>
      <c r="Z24" s="76"/>
      <c r="AA24" s="76"/>
      <c r="AB24" s="76"/>
      <c r="AC24" s="76"/>
      <c r="AE24" s="127" t="s">
        <v>576</v>
      </c>
      <c r="AF24" s="118">
        <v>2</v>
      </c>
      <c r="AG24" s="46" t="s">
        <v>138</v>
      </c>
      <c r="AH24" s="131" t="s">
        <v>337</v>
      </c>
      <c r="AI24" s="171">
        <f>IFERROR(INDEX('3.4-3.8 Map'!$CQ$5:$CT$74,MATCH(AH24,'3.4-3.8 Map'!AreaNames,0),MATCH($C$4,'3.4-3.8 Map'!$CQ$4:$CT$4,0)),0)</f>
        <v>65</v>
      </c>
      <c r="AJ24" s="168" t="s">
        <v>43</v>
      </c>
      <c r="AK24" s="169" t="s">
        <v>43</v>
      </c>
      <c r="AL24" s="170">
        <f t="shared" si="9"/>
        <v>0</v>
      </c>
      <c r="AM24" s="442">
        <f t="shared" si="10"/>
        <v>65</v>
      </c>
      <c r="AN24" s="441">
        <f t="shared" si="11"/>
        <v>2</v>
      </c>
      <c r="AO24" s="454">
        <f>SUMIFS('Sub-Areas'!$D:$D,'Sub-Areas'!$B:$B,AH24)</f>
        <v>71</v>
      </c>
      <c r="AP24" s="123">
        <f t="shared" si="12"/>
        <v>1.083362451878108E-4</v>
      </c>
      <c r="AQ24" s="124">
        <f t="shared" si="13"/>
        <v>96</v>
      </c>
      <c r="AR24" s="124">
        <f t="shared" si="14"/>
        <v>167</v>
      </c>
      <c r="AS24" s="433">
        <f t="shared" si="15"/>
        <v>2.5481905558259721E-4</v>
      </c>
      <c r="AT24" s="118" t="str">
        <f t="shared" si="16"/>
        <v>Insignificant</v>
      </c>
      <c r="AU24" s="125" t="str">
        <f t="shared" si="17"/>
        <v>-</v>
      </c>
      <c r="AW24" s="93" t="s">
        <v>573</v>
      </c>
      <c r="AX24" s="73" t="s">
        <v>572</v>
      </c>
      <c r="AY24" s="95" t="s">
        <v>68</v>
      </c>
      <c r="AZ24" s="94">
        <f>SUMIFS(Products!$H:$H,Products!$B:$B,Optus!AY24)</f>
        <v>283263</v>
      </c>
      <c r="BA24" s="106">
        <f>SUMIFS($AU:$AU,$AG:$AG,Optus!AY24)</f>
        <v>35</v>
      </c>
      <c r="BB24" s="95" t="s">
        <v>92</v>
      </c>
      <c r="BC24" s="106">
        <f t="shared" si="18"/>
        <v>105</v>
      </c>
      <c r="BD24" s="106">
        <f>_xlfn.XLOOKUP(AY24,Products!$B:$B,Products!$E:$E)</f>
        <v>25</v>
      </c>
      <c r="BE24" s="106">
        <f t="shared" si="21"/>
        <v>25</v>
      </c>
      <c r="BF24" s="416">
        <v>0</v>
      </c>
      <c r="BG24" s="107">
        <f t="shared" si="22"/>
        <v>105</v>
      </c>
      <c r="BH24" s="43"/>
      <c r="BI24" s="43"/>
      <c r="BJ24" s="43"/>
      <c r="BK24" s="43"/>
    </row>
    <row r="25" spans="5:63" ht="16.5" customHeight="1" x14ac:dyDescent="0.25">
      <c r="E25" s="60" t="s">
        <v>580</v>
      </c>
      <c r="F25" s="75">
        <v>2</v>
      </c>
      <c r="G25" s="46" t="s">
        <v>160</v>
      </c>
      <c r="H25" s="55" t="s">
        <v>275</v>
      </c>
      <c r="I25" s="442">
        <f>IFERROR(INDEX('3.4-3.8 Map'!$CQ$5:$CT$74,MATCH(H25,'3.4-3.8 Map'!AreaNames,0),MATCH($C$4,'3.4-3.8 Map'!$CQ$4:$CT$4,0)),0)</f>
        <v>37.5</v>
      </c>
      <c r="J25" s="441">
        <f t="shared" si="0"/>
        <v>4</v>
      </c>
      <c r="K25" s="57">
        <f>SUMIFS('Sub-Areas'!$D:$D,'Sub-Areas'!$B:$B,H25)</f>
        <v>18</v>
      </c>
      <c r="L25" s="123">
        <f t="shared" si="1"/>
        <v>7.4403101121254735E-6</v>
      </c>
      <c r="M25" s="124">
        <f t="shared" si="2"/>
        <v>898735</v>
      </c>
      <c r="N25" s="124">
        <f t="shared" si="3"/>
        <v>898753</v>
      </c>
      <c r="O25" s="123">
        <f t="shared" si="4"/>
        <v>0.37150005745572806</v>
      </c>
      <c r="P25" s="118" t="str">
        <f t="shared" si="5"/>
        <v>Significant</v>
      </c>
      <c r="Q25" s="125" t="str">
        <f t="shared" si="6"/>
        <v>-</v>
      </c>
      <c r="S25" s="76"/>
      <c r="T25" s="76"/>
      <c r="U25" s="76"/>
      <c r="V25" s="76"/>
      <c r="W25" s="76"/>
      <c r="X25" s="76"/>
      <c r="Y25" s="76"/>
      <c r="Z25" s="76"/>
      <c r="AA25" s="76"/>
      <c r="AB25" s="76"/>
      <c r="AC25" s="76"/>
      <c r="AE25" s="127" t="s">
        <v>576</v>
      </c>
      <c r="AF25" s="118">
        <v>2</v>
      </c>
      <c r="AG25" s="46" t="s">
        <v>138</v>
      </c>
      <c r="AH25" s="131" t="s">
        <v>339</v>
      </c>
      <c r="AI25" s="135">
        <f>IFERROR(INDEX('3.4-3.8 Map'!$CQ$5:$CT$74,MATCH(AH25,'3.4-3.8 Map'!AreaNames,0),MATCH($C$4,'3.4-3.8 Map'!$CQ$4:$CT$4,0)),0)</f>
        <v>35</v>
      </c>
      <c r="AJ25" s="133" t="s">
        <v>160</v>
      </c>
      <c r="AK25" s="78" t="s">
        <v>398</v>
      </c>
      <c r="AL25" s="134">
        <f t="shared" si="9"/>
        <v>0</v>
      </c>
      <c r="AM25" s="446">
        <f t="shared" si="10"/>
        <v>35</v>
      </c>
      <c r="AN25" s="441">
        <f t="shared" si="11"/>
        <v>3</v>
      </c>
      <c r="AO25" s="454">
        <f>SUMIFS('Sub-Areas'!$D:$D,'Sub-Areas'!$B:$B,AH25)</f>
        <v>48150</v>
      </c>
      <c r="AP25" s="123">
        <f t="shared" si="12"/>
        <v>7.3470284588635068E-2</v>
      </c>
      <c r="AQ25" s="124">
        <f t="shared" si="13"/>
        <v>2828</v>
      </c>
      <c r="AR25" s="124">
        <f t="shared" si="14"/>
        <v>50978</v>
      </c>
      <c r="AS25" s="433">
        <f t="shared" si="15"/>
        <v>7.7785424044848159E-2</v>
      </c>
      <c r="AT25" s="118" t="str">
        <f t="shared" si="16"/>
        <v>Insignificant</v>
      </c>
      <c r="AU25" s="125" t="str">
        <f t="shared" si="17"/>
        <v>-</v>
      </c>
      <c r="AW25" s="70" t="s">
        <v>576</v>
      </c>
      <c r="AX25" s="73" t="s">
        <v>572</v>
      </c>
      <c r="AY25" s="95" t="s">
        <v>92</v>
      </c>
      <c r="AZ25" s="94">
        <f>SUMIFS(Products!$H:$H,Products!$B:$B,Optus!AY25)</f>
        <v>283263</v>
      </c>
      <c r="BA25" s="106">
        <f>SUMIFS($AU:$AU,$AG:$AG,Optus!AY25)</f>
        <v>35</v>
      </c>
      <c r="BB25" s="95" t="s">
        <v>68</v>
      </c>
      <c r="BC25" s="106">
        <f t="shared" si="18"/>
        <v>105</v>
      </c>
      <c r="BD25" s="106">
        <f>_xlfn.XLOOKUP(AY25,Products!$B:$B,Products!$E:$E)</f>
        <v>45</v>
      </c>
      <c r="BE25" s="106">
        <f t="shared" si="21"/>
        <v>45</v>
      </c>
      <c r="BF25" s="416">
        <v>0</v>
      </c>
      <c r="BG25" s="107">
        <f t="shared" si="22"/>
        <v>105</v>
      </c>
      <c r="BH25" s="43"/>
      <c r="BI25" s="43"/>
      <c r="BJ25" s="43"/>
      <c r="BK25" s="43"/>
    </row>
    <row r="26" spans="5:63" ht="16.5" customHeight="1" x14ac:dyDescent="0.25">
      <c r="E26" s="60" t="s">
        <v>580</v>
      </c>
      <c r="F26" s="75">
        <v>2</v>
      </c>
      <c r="G26" s="46" t="s">
        <v>160</v>
      </c>
      <c r="H26" s="55" t="s">
        <v>212</v>
      </c>
      <c r="I26" s="442">
        <f>IFERROR(INDEX('3.4-3.8 Map'!$CQ$5:$CT$74,MATCH(H26,'3.4-3.8 Map'!AreaNames,0),MATCH($C$4,'3.4-3.8 Map'!$CQ$4:$CT$4,0)),0)</f>
        <v>35</v>
      </c>
      <c r="J26" s="441">
        <f t="shared" si="0"/>
        <v>5</v>
      </c>
      <c r="K26" s="57">
        <f>SUMIFS('Sub-Areas'!$D:$D,'Sub-Areas'!$B:$B,H26)</f>
        <v>664868</v>
      </c>
      <c r="L26" s="123">
        <f t="shared" si="1"/>
        <v>0.27482356131270219</v>
      </c>
      <c r="M26" s="124">
        <f t="shared" si="2"/>
        <v>1754386</v>
      </c>
      <c r="N26" s="124">
        <f t="shared" si="3"/>
        <v>2419254</v>
      </c>
      <c r="O26" s="123">
        <f t="shared" si="4"/>
        <v>1</v>
      </c>
      <c r="P26" s="118" t="str">
        <f t="shared" si="5"/>
        <v>Significant</v>
      </c>
      <c r="Q26" s="125" t="str">
        <f t="shared" si="6"/>
        <v>-</v>
      </c>
      <c r="S26" s="76"/>
      <c r="T26" s="76"/>
      <c r="U26" s="76"/>
      <c r="V26" s="76"/>
      <c r="W26" s="76"/>
      <c r="X26" s="76"/>
      <c r="Y26" s="76"/>
      <c r="Z26" s="76"/>
      <c r="AA26" s="76"/>
      <c r="AB26" s="76"/>
      <c r="AC26" s="76"/>
      <c r="AE26" s="127" t="s">
        <v>576</v>
      </c>
      <c r="AF26" s="118">
        <v>2</v>
      </c>
      <c r="AG26" s="46" t="s">
        <v>138</v>
      </c>
      <c r="AH26" s="131" t="s">
        <v>342</v>
      </c>
      <c r="AI26" s="135">
        <f>IFERROR(INDEX('3.4-3.8 Map'!$CQ$5:$CT$74,MATCH(AH26,'3.4-3.8 Map'!AreaNames,0),MATCH($C$4,'3.4-3.8 Map'!$CQ$4:$CT$4,0)),0)</f>
        <v>35</v>
      </c>
      <c r="AJ26" s="133" t="s">
        <v>160</v>
      </c>
      <c r="AK26" s="78" t="s">
        <v>398</v>
      </c>
      <c r="AL26" s="134">
        <f t="shared" si="9"/>
        <v>0</v>
      </c>
      <c r="AM26" s="446">
        <f t="shared" si="10"/>
        <v>35</v>
      </c>
      <c r="AN26" s="441">
        <f t="shared" si="11"/>
        <v>4</v>
      </c>
      <c r="AO26" s="454">
        <f>SUMIFS('Sub-Areas'!$D:$D,'Sub-Areas'!$B:$B,AH26)</f>
        <v>1727</v>
      </c>
      <c r="AP26" s="123">
        <f t="shared" si="12"/>
        <v>2.6351647244978768E-3</v>
      </c>
      <c r="AQ26" s="124">
        <f t="shared" si="13"/>
        <v>49251</v>
      </c>
      <c r="AR26" s="124">
        <f t="shared" si="14"/>
        <v>50978</v>
      </c>
      <c r="AS26" s="433">
        <f t="shared" si="15"/>
        <v>7.7785424044848159E-2</v>
      </c>
      <c r="AT26" s="118" t="str">
        <f t="shared" si="16"/>
        <v>Insignificant</v>
      </c>
      <c r="AU26" s="125" t="str">
        <f t="shared" si="17"/>
        <v>-</v>
      </c>
      <c r="AW26" s="93" t="s">
        <v>573</v>
      </c>
      <c r="AX26" s="73" t="s">
        <v>574</v>
      </c>
      <c r="AY26" s="95" t="s">
        <v>70</v>
      </c>
      <c r="AZ26" s="94">
        <f>SUMIFS(Products!$H:$H,Products!$B:$B,Optus!AY26)</f>
        <v>139083</v>
      </c>
      <c r="BA26" s="106">
        <f>SUMIFS($AU:$AU,$AG:$AG,Optus!AY26)</f>
        <v>35</v>
      </c>
      <c r="BB26" s="95" t="s">
        <v>85</v>
      </c>
      <c r="BC26" s="106">
        <f t="shared" si="18"/>
        <v>105</v>
      </c>
      <c r="BD26" s="106">
        <f>_xlfn.XLOOKUP(AY26,Products!$B:$B,Products!$E:$E)</f>
        <v>25</v>
      </c>
      <c r="BE26" s="106">
        <f t="shared" si="21"/>
        <v>25</v>
      </c>
      <c r="BF26" s="416">
        <v>0</v>
      </c>
      <c r="BG26" s="107">
        <f t="shared" si="22"/>
        <v>105</v>
      </c>
      <c r="BH26" s="43"/>
      <c r="BI26" s="43"/>
      <c r="BJ26" s="43"/>
      <c r="BK26" s="43"/>
    </row>
    <row r="27" spans="5:63" ht="16.5" customHeight="1" x14ac:dyDescent="0.25">
      <c r="E27" s="60" t="s">
        <v>580</v>
      </c>
      <c r="F27" s="75">
        <v>2</v>
      </c>
      <c r="G27" s="46" t="s">
        <v>160</v>
      </c>
      <c r="H27" s="55" t="s">
        <v>360</v>
      </c>
      <c r="I27" s="442">
        <f>IFERROR(INDEX('3.4-3.8 Map'!$CQ$5:$CT$74,MATCH(H27,'3.4-3.8 Map'!AreaNames,0),MATCH($C$4,'3.4-3.8 Map'!$CQ$4:$CT$4,0)),0)</f>
        <v>35</v>
      </c>
      <c r="J27" s="441">
        <f t="shared" si="0"/>
        <v>6</v>
      </c>
      <c r="K27" s="57">
        <f>SUMIFS('Sub-Areas'!$D:$D,'Sub-Areas'!$B:$B,H27)</f>
        <v>599423</v>
      </c>
      <c r="L27" s="123">
        <f t="shared" si="1"/>
        <v>0.24777183379669931</v>
      </c>
      <c r="M27" s="124">
        <f t="shared" si="2"/>
        <v>1819831</v>
      </c>
      <c r="N27" s="124">
        <f t="shared" si="3"/>
        <v>2419254</v>
      </c>
      <c r="O27" s="123">
        <f t="shared" si="4"/>
        <v>1</v>
      </c>
      <c r="P27" s="118" t="str">
        <f t="shared" si="5"/>
        <v>Significant</v>
      </c>
      <c r="Q27" s="125" t="str">
        <f t="shared" si="6"/>
        <v>-</v>
      </c>
      <c r="AE27" s="127" t="s">
        <v>576</v>
      </c>
      <c r="AF27" s="118">
        <v>2</v>
      </c>
      <c r="AG27" s="46" t="s">
        <v>138</v>
      </c>
      <c r="AH27" s="131" t="s">
        <v>369</v>
      </c>
      <c r="AI27" s="135">
        <f>IFERROR(INDEX('3.4-3.8 Map'!$CQ$5:$CT$74,MATCH(AH27,'3.4-3.8 Map'!AreaNames,0),MATCH($C$4,'3.4-3.8 Map'!$CQ$4:$CT$4,0)),0)</f>
        <v>35</v>
      </c>
      <c r="AJ27" s="133" t="s">
        <v>166</v>
      </c>
      <c r="AK27" s="78" t="s">
        <v>398</v>
      </c>
      <c r="AL27" s="134">
        <f t="shared" si="9"/>
        <v>0</v>
      </c>
      <c r="AM27" s="446">
        <f t="shared" si="10"/>
        <v>35</v>
      </c>
      <c r="AN27" s="441">
        <f t="shared" si="11"/>
        <v>5</v>
      </c>
      <c r="AO27" s="454">
        <f>SUMIFS('Sub-Areas'!$D:$D,'Sub-Areas'!$B:$B,AH27)</f>
        <v>704</v>
      </c>
      <c r="AP27" s="123">
        <f t="shared" si="12"/>
        <v>1.0742072762284338E-3</v>
      </c>
      <c r="AQ27" s="124">
        <f t="shared" si="13"/>
        <v>50274</v>
      </c>
      <c r="AR27" s="124">
        <f t="shared" si="14"/>
        <v>50978</v>
      </c>
      <c r="AS27" s="433">
        <f t="shared" si="15"/>
        <v>7.7785424044848159E-2</v>
      </c>
      <c r="AT27" s="118" t="str">
        <f t="shared" si="16"/>
        <v>Insignificant</v>
      </c>
      <c r="AU27" s="125" t="str">
        <f t="shared" si="17"/>
        <v>-</v>
      </c>
      <c r="AW27" s="70" t="s">
        <v>576</v>
      </c>
      <c r="AX27" s="73" t="s">
        <v>574</v>
      </c>
      <c r="AY27" s="95" t="s">
        <v>85</v>
      </c>
      <c r="AZ27" s="94">
        <f>SUMIFS(Products!$H:$H,Products!$B:$B,Optus!AY27)</f>
        <v>139083</v>
      </c>
      <c r="BA27" s="106">
        <f>SUMIFS($AU:$AU,$AG:$AG,Optus!AY27)</f>
        <v>35</v>
      </c>
      <c r="BB27" s="95" t="s">
        <v>70</v>
      </c>
      <c r="BC27" s="106">
        <f t="shared" si="18"/>
        <v>105</v>
      </c>
      <c r="BD27" s="106">
        <f>_xlfn.XLOOKUP(AY27,Products!$B:$B,Products!$E:$E)</f>
        <v>45</v>
      </c>
      <c r="BE27" s="106">
        <f t="shared" si="21"/>
        <v>45</v>
      </c>
      <c r="BF27" s="416">
        <v>0</v>
      </c>
      <c r="BG27" s="107">
        <f t="shared" si="22"/>
        <v>105</v>
      </c>
      <c r="BH27" s="43"/>
      <c r="BI27" s="43"/>
      <c r="BJ27" s="43"/>
      <c r="BK27" s="43"/>
    </row>
    <row r="28" spans="5:63" ht="16.5" customHeight="1" x14ac:dyDescent="0.25">
      <c r="E28" s="60" t="s">
        <v>580</v>
      </c>
      <c r="F28" s="75">
        <v>2</v>
      </c>
      <c r="G28" s="46" t="s">
        <v>160</v>
      </c>
      <c r="H28" s="55" t="s">
        <v>394</v>
      </c>
      <c r="I28" s="442">
        <f>IFERROR(INDEX('3.4-3.8 Map'!$CQ$5:$CT$74,MATCH(H28,'3.4-3.8 Map'!AreaNames,0),MATCH($C$4,'3.4-3.8 Map'!$CQ$4:$CT$4,0)),0)</f>
        <v>35</v>
      </c>
      <c r="J28" s="441">
        <f t="shared" si="0"/>
        <v>7</v>
      </c>
      <c r="K28" s="57">
        <f>SUMIFS('Sub-Areas'!$D:$D,'Sub-Areas'!$B:$B,H28)</f>
        <v>206333</v>
      </c>
      <c r="L28" s="123">
        <f t="shared" si="1"/>
        <v>8.5287861464732523E-2</v>
      </c>
      <c r="M28" s="124">
        <f t="shared" si="2"/>
        <v>2212921</v>
      </c>
      <c r="N28" s="124">
        <f t="shared" si="3"/>
        <v>2419254</v>
      </c>
      <c r="O28" s="123">
        <f t="shared" si="4"/>
        <v>1</v>
      </c>
      <c r="P28" s="118" t="str">
        <f t="shared" si="5"/>
        <v>Significant</v>
      </c>
      <c r="Q28" s="125" t="str">
        <f t="shared" si="6"/>
        <v>-</v>
      </c>
      <c r="AE28" s="127" t="s">
        <v>576</v>
      </c>
      <c r="AF28" s="118">
        <v>2</v>
      </c>
      <c r="AG28" s="46" t="s">
        <v>138</v>
      </c>
      <c r="AH28" s="131" t="s">
        <v>372</v>
      </c>
      <c r="AI28" s="135">
        <f>IFERROR(INDEX('3.4-3.8 Map'!$CQ$5:$CT$74,MATCH(AH28,'3.4-3.8 Map'!AreaNames,0),MATCH($C$4,'3.4-3.8 Map'!$CQ$4:$CT$4,0)),0)</f>
        <v>35</v>
      </c>
      <c r="AJ28" s="133" t="s">
        <v>166</v>
      </c>
      <c r="AK28" s="78" t="s">
        <v>398</v>
      </c>
      <c r="AL28" s="134">
        <f t="shared" si="9"/>
        <v>0</v>
      </c>
      <c r="AM28" s="446">
        <f t="shared" si="10"/>
        <v>35</v>
      </c>
      <c r="AN28" s="441">
        <f t="shared" si="11"/>
        <v>6</v>
      </c>
      <c r="AO28" s="454">
        <f>SUMIFS('Sub-Areas'!$D:$D,'Sub-Areas'!$B:$B,AH28)</f>
        <v>230</v>
      </c>
      <c r="AP28" s="123">
        <f t="shared" si="12"/>
        <v>3.5094839990417582E-4</v>
      </c>
      <c r="AQ28" s="124">
        <f t="shared" si="13"/>
        <v>50748</v>
      </c>
      <c r="AR28" s="124">
        <f t="shared" si="14"/>
        <v>50978</v>
      </c>
      <c r="AS28" s="433">
        <f t="shared" si="15"/>
        <v>7.7785424044848159E-2</v>
      </c>
      <c r="AT28" s="118" t="str">
        <f t="shared" si="16"/>
        <v>Insignificant</v>
      </c>
      <c r="AU28" s="125" t="str">
        <f t="shared" si="17"/>
        <v>-</v>
      </c>
      <c r="AW28" s="93" t="s">
        <v>573</v>
      </c>
      <c r="AX28" s="73" t="s">
        <v>574</v>
      </c>
      <c r="AY28" s="95" t="s">
        <v>106</v>
      </c>
      <c r="AZ28" s="94">
        <f>SUMIFS(Products!$H:$H,Products!$B:$B,Optus!AY28)</f>
        <v>132499</v>
      </c>
      <c r="BA28" s="106">
        <f>SUMIFS($AU:$AU,$AG:$AG,Optus!AY28)</f>
        <v>35</v>
      </c>
      <c r="BB28" s="95" t="s">
        <v>128</v>
      </c>
      <c r="BC28" s="137">
        <f t="shared" si="18"/>
        <v>105</v>
      </c>
      <c r="BD28" s="106">
        <f>_xlfn.XLOOKUP(AY28,Products!$B:$B,Products!$E:$E)</f>
        <v>40</v>
      </c>
      <c r="BE28" s="106">
        <f t="shared" si="21"/>
        <v>40</v>
      </c>
      <c r="BF28" s="416">
        <v>0</v>
      </c>
      <c r="BG28" s="107">
        <f t="shared" si="22"/>
        <v>105</v>
      </c>
      <c r="BH28" s="43"/>
      <c r="BI28" s="43"/>
      <c r="BJ28" s="43"/>
      <c r="BK28" s="43"/>
    </row>
    <row r="29" spans="5:63" ht="16.5" customHeight="1" x14ac:dyDescent="0.25">
      <c r="E29" s="60" t="s">
        <v>580</v>
      </c>
      <c r="F29" s="75">
        <v>2</v>
      </c>
      <c r="G29" s="46" t="s">
        <v>160</v>
      </c>
      <c r="H29" s="55" t="s">
        <v>339</v>
      </c>
      <c r="I29" s="442">
        <f>IFERROR(INDEX('3.4-3.8 Map'!$CQ$5:$CT$74,MATCH(H29,'3.4-3.8 Map'!AreaNames,0),MATCH($C$4,'3.4-3.8 Map'!$CQ$4:$CT$4,0)),0)</f>
        <v>35</v>
      </c>
      <c r="J29" s="441">
        <f t="shared" si="0"/>
        <v>8</v>
      </c>
      <c r="K29" s="57">
        <f>SUMIFS('Sub-Areas'!$D:$D,'Sub-Areas'!$B:$B,H29)</f>
        <v>48150</v>
      </c>
      <c r="L29" s="123">
        <f t="shared" si="1"/>
        <v>1.9902829549935643E-2</v>
      </c>
      <c r="M29" s="124">
        <f t="shared" si="2"/>
        <v>2371104</v>
      </c>
      <c r="N29" s="124">
        <f t="shared" si="3"/>
        <v>2419254</v>
      </c>
      <c r="O29" s="123">
        <f t="shared" si="4"/>
        <v>1</v>
      </c>
      <c r="P29" s="118" t="str">
        <f t="shared" si="5"/>
        <v>Significant</v>
      </c>
      <c r="Q29" s="125" t="str">
        <f t="shared" si="6"/>
        <v>-</v>
      </c>
      <c r="AE29" s="127" t="s">
        <v>576</v>
      </c>
      <c r="AF29" s="118">
        <v>2</v>
      </c>
      <c r="AG29" s="46" t="s">
        <v>138</v>
      </c>
      <c r="AH29" s="131" t="s">
        <v>347</v>
      </c>
      <c r="AI29" s="135">
        <f>IFERROR(INDEX('3.4-3.8 Map'!$CQ$5:$CT$74,MATCH(AH29,'3.4-3.8 Map'!AreaNames,0),MATCH($C$4,'3.4-3.8 Map'!$CQ$4:$CT$4,0)),0)</f>
        <v>30</v>
      </c>
      <c r="AJ29" s="133" t="s">
        <v>163</v>
      </c>
      <c r="AK29" s="78" t="s">
        <v>182</v>
      </c>
      <c r="AL29" s="134">
        <f t="shared" si="9"/>
        <v>0</v>
      </c>
      <c r="AM29" s="446">
        <f t="shared" si="10"/>
        <v>30</v>
      </c>
      <c r="AN29" s="441">
        <f t="shared" si="11"/>
        <v>7</v>
      </c>
      <c r="AO29" s="454">
        <f>SUMIFS('Sub-Areas'!$D:$D,'Sub-Areas'!$B:$B,AH29)</f>
        <v>598973</v>
      </c>
      <c r="AP29" s="123">
        <f t="shared" si="12"/>
        <v>0.9139505040687127</v>
      </c>
      <c r="AQ29" s="124">
        <f t="shared" si="13"/>
        <v>50978</v>
      </c>
      <c r="AR29" s="124">
        <f t="shared" si="14"/>
        <v>649951</v>
      </c>
      <c r="AS29" s="433">
        <f t="shared" si="15"/>
        <v>0.99173592811356082</v>
      </c>
      <c r="AT29" s="118" t="str">
        <f t="shared" si="16"/>
        <v>Significant</v>
      </c>
      <c r="AU29" s="125">
        <f t="shared" si="17"/>
        <v>30</v>
      </c>
      <c r="AW29" s="70" t="s">
        <v>576</v>
      </c>
      <c r="AX29" s="73" t="s">
        <v>574</v>
      </c>
      <c r="AY29" s="95" t="s">
        <v>128</v>
      </c>
      <c r="AZ29" s="94">
        <f>SUMIFS(Products!$H:$H,Products!$B:$B,Optus!AY29)</f>
        <v>132499</v>
      </c>
      <c r="BA29" s="106">
        <f>SUMIFS($AU:$AU,$AG:$AG,Optus!AY29)</f>
        <v>35</v>
      </c>
      <c r="BB29" s="95" t="s">
        <v>106</v>
      </c>
      <c r="BC29" s="137">
        <f t="shared" si="18"/>
        <v>105</v>
      </c>
      <c r="BD29" s="106">
        <f>_xlfn.XLOOKUP(AY29,Products!$B:$B,Products!$E:$E)</f>
        <v>65</v>
      </c>
      <c r="BE29" s="106">
        <f t="shared" si="21"/>
        <v>65</v>
      </c>
      <c r="BF29" s="416">
        <v>0</v>
      </c>
      <c r="BG29" s="107">
        <f t="shared" si="22"/>
        <v>105</v>
      </c>
      <c r="BH29" s="43"/>
      <c r="BI29" s="43"/>
      <c r="BJ29" s="43"/>
      <c r="BK29" s="43"/>
    </row>
    <row r="30" spans="5:63" ht="16.5" customHeight="1" x14ac:dyDescent="0.25">
      <c r="E30" s="60" t="s">
        <v>580</v>
      </c>
      <c r="F30" s="75">
        <v>2</v>
      </c>
      <c r="G30" s="46" t="s">
        <v>160</v>
      </c>
      <c r="H30" s="55" t="s">
        <v>342</v>
      </c>
      <c r="I30" s="442">
        <f>IFERROR(INDEX('3.4-3.8 Map'!$CQ$5:$CT$74,MATCH(H30,'3.4-3.8 Map'!AreaNames,0),MATCH($C$4,'3.4-3.8 Map'!$CQ$4:$CT$4,0)),0)</f>
        <v>35</v>
      </c>
      <c r="J30" s="441">
        <f t="shared" si="0"/>
        <v>9</v>
      </c>
      <c r="K30" s="57">
        <f>SUMIFS('Sub-Areas'!$D:$D,'Sub-Areas'!$B:$B,H30)</f>
        <v>1727</v>
      </c>
      <c r="L30" s="123">
        <f t="shared" si="1"/>
        <v>7.138564202022607E-4</v>
      </c>
      <c r="M30" s="124">
        <f t="shared" si="2"/>
        <v>2417527</v>
      </c>
      <c r="N30" s="124">
        <f t="shared" si="3"/>
        <v>2419254</v>
      </c>
      <c r="O30" s="123">
        <f t="shared" si="4"/>
        <v>1</v>
      </c>
      <c r="P30" s="118" t="str">
        <f t="shared" si="5"/>
        <v>Significant</v>
      </c>
      <c r="Q30" s="125" t="str">
        <f t="shared" si="6"/>
        <v>-</v>
      </c>
      <c r="AE30" s="127" t="s">
        <v>576</v>
      </c>
      <c r="AF30" s="118">
        <v>2</v>
      </c>
      <c r="AG30" s="46" t="s">
        <v>138</v>
      </c>
      <c r="AH30" s="131" t="s">
        <v>402</v>
      </c>
      <c r="AI30" s="135">
        <f>IFERROR(INDEX('3.4-3.8 Map'!$CQ$5:$CT$74,MATCH(AH30,'3.4-3.8 Map'!AreaNames,0),MATCH($C$4,'3.4-3.8 Map'!$CQ$4:$CT$4,0)),0)</f>
        <v>0</v>
      </c>
      <c r="AJ30" s="133" t="s">
        <v>398</v>
      </c>
      <c r="AK30" s="78" t="s">
        <v>398</v>
      </c>
      <c r="AL30" s="134">
        <f t="shared" si="9"/>
        <v>0</v>
      </c>
      <c r="AM30" s="446">
        <f t="shared" si="10"/>
        <v>0</v>
      </c>
      <c r="AN30" s="441">
        <f t="shared" si="11"/>
        <v>8</v>
      </c>
      <c r="AO30" s="454">
        <f>SUMIFS('Sub-Areas'!$D:$D,'Sub-Areas'!$B:$B,AH30)</f>
        <v>5416</v>
      </c>
      <c r="AP30" s="123">
        <f t="shared" si="12"/>
        <v>8.2640718864392011E-3</v>
      </c>
      <c r="AQ30" s="124">
        <f t="shared" si="13"/>
        <v>649951</v>
      </c>
      <c r="AR30" s="124">
        <f t="shared" si="14"/>
        <v>655367</v>
      </c>
      <c r="AS30" s="433">
        <f t="shared" si="15"/>
        <v>1</v>
      </c>
      <c r="AT30" s="118" t="str">
        <f t="shared" si="16"/>
        <v>Significant</v>
      </c>
      <c r="AU30" s="125" t="str">
        <f t="shared" si="17"/>
        <v>-</v>
      </c>
      <c r="AW30" s="93" t="s">
        <v>573</v>
      </c>
      <c r="AX30" s="73" t="s">
        <v>574</v>
      </c>
      <c r="AY30" s="95" t="s">
        <v>100</v>
      </c>
      <c r="AZ30" s="94">
        <f>SUMIFS(Products!$H:$H,Products!$B:$B,Optus!AY30)</f>
        <v>166383</v>
      </c>
      <c r="BA30" s="106">
        <f>SUMIFS($AU:$AU,$AG:$AG,Optus!AY30)</f>
        <v>30</v>
      </c>
      <c r="BB30" s="95" t="s">
        <v>130</v>
      </c>
      <c r="BC30" s="137">
        <f t="shared" si="18"/>
        <v>110</v>
      </c>
      <c r="BD30" s="106">
        <f>_xlfn.XLOOKUP(AY30,Products!$B:$B,Products!$E:$E)</f>
        <v>40</v>
      </c>
      <c r="BE30" s="106">
        <f t="shared" si="21"/>
        <v>40</v>
      </c>
      <c r="BF30" s="416">
        <v>0</v>
      </c>
      <c r="BG30" s="107">
        <f t="shared" si="22"/>
        <v>110</v>
      </c>
      <c r="BH30" s="43"/>
      <c r="BI30" s="43"/>
      <c r="BJ30" s="43"/>
      <c r="BK30" s="43"/>
    </row>
    <row r="31" spans="5:63" ht="16.5" customHeight="1" x14ac:dyDescent="0.25">
      <c r="E31" s="60" t="s">
        <v>580</v>
      </c>
      <c r="F31" s="75">
        <v>2</v>
      </c>
      <c r="G31" s="46" t="s">
        <v>153</v>
      </c>
      <c r="H31" s="55" t="s">
        <v>66</v>
      </c>
      <c r="I31" s="442">
        <f>IFERROR(INDEX('3.4-3.8 Map'!$CQ$5:$CT$74,MATCH(H31,'3.4-3.8 Map'!AreaNames,0),MATCH($C$4,'3.4-3.8 Map'!$CQ$4:$CT$4,0)),0)</f>
        <v>35</v>
      </c>
      <c r="J31" s="441">
        <f t="shared" si="0"/>
        <v>1</v>
      </c>
      <c r="K31" s="57">
        <f>SUMIFS('Sub-Areas'!$D:$D,'Sub-Areas'!$B:$B,H31)</f>
        <v>189926</v>
      </c>
      <c r="L31" s="123">
        <f t="shared" si="1"/>
        <v>0.69742403378316353</v>
      </c>
      <c r="M31" s="124">
        <f t="shared" si="2"/>
        <v>82399</v>
      </c>
      <c r="N31" s="124">
        <f t="shared" si="3"/>
        <v>272325</v>
      </c>
      <c r="O31" s="123">
        <f t="shared" si="4"/>
        <v>1</v>
      </c>
      <c r="P31" s="118" t="str">
        <f t="shared" si="5"/>
        <v>Significant</v>
      </c>
      <c r="Q31" s="125">
        <f t="shared" si="6"/>
        <v>35</v>
      </c>
      <c r="AE31" s="163" t="s">
        <v>576</v>
      </c>
      <c r="AF31" s="160">
        <v>2</v>
      </c>
      <c r="AG31" s="47" t="s">
        <v>134</v>
      </c>
      <c r="AH31" s="154" t="s">
        <v>212</v>
      </c>
      <c r="AI31" s="158">
        <f>IFERROR(INDEX('3.4-3.8 Map'!$CQ$5:$CT$74,MATCH(AH31,'3.4-3.8 Map'!AreaNames,0),MATCH($C$4,'3.4-3.8 Map'!$CQ$4:$CT$4,0)),0)</f>
        <v>35</v>
      </c>
      <c r="AJ31" s="155" t="s">
        <v>160</v>
      </c>
      <c r="AK31" s="156" t="s">
        <v>178</v>
      </c>
      <c r="AL31" s="157">
        <f t="shared" si="9"/>
        <v>0</v>
      </c>
      <c r="AM31" s="448">
        <f t="shared" si="10"/>
        <v>35</v>
      </c>
      <c r="AN31" s="449">
        <f t="shared" si="11"/>
        <v>1</v>
      </c>
      <c r="AO31" s="453">
        <f>SUMIFS('Sub-Areas'!$D:$D,'Sub-Areas'!$B:$B,AH31)</f>
        <v>664868</v>
      </c>
      <c r="AP31" s="159">
        <f t="shared" si="12"/>
        <v>1</v>
      </c>
      <c r="AQ31" s="161">
        <f t="shared" si="13"/>
        <v>0</v>
      </c>
      <c r="AR31" s="161">
        <f t="shared" si="14"/>
        <v>664868</v>
      </c>
      <c r="AS31" s="435">
        <f t="shared" si="15"/>
        <v>1</v>
      </c>
      <c r="AT31" s="160" t="str">
        <f t="shared" si="16"/>
        <v>Significant</v>
      </c>
      <c r="AU31" s="162">
        <f t="shared" si="17"/>
        <v>35</v>
      </c>
      <c r="AW31" s="70" t="s">
        <v>576</v>
      </c>
      <c r="AX31" s="73" t="s">
        <v>574</v>
      </c>
      <c r="AY31" s="95" t="s">
        <v>130</v>
      </c>
      <c r="AZ31" s="94">
        <f>SUMIFS(Products!$H:$H,Products!$B:$B,Optus!AY31)</f>
        <v>166383</v>
      </c>
      <c r="BA31" s="106">
        <f>SUMIFS($AU:$AU,$AG:$AG,Optus!AY31)</f>
        <v>30</v>
      </c>
      <c r="BB31" s="95" t="s">
        <v>100</v>
      </c>
      <c r="BC31" s="137">
        <f t="shared" si="18"/>
        <v>110</v>
      </c>
      <c r="BD31" s="106">
        <f>_xlfn.XLOOKUP(AY31,Products!$B:$B,Products!$E:$E)</f>
        <v>65</v>
      </c>
      <c r="BE31" s="106">
        <f t="shared" si="21"/>
        <v>65</v>
      </c>
      <c r="BF31" s="416">
        <v>0</v>
      </c>
      <c r="BG31" s="107">
        <f t="shared" si="22"/>
        <v>110</v>
      </c>
      <c r="BH31" s="43"/>
      <c r="BI31" s="43"/>
      <c r="BJ31" s="43"/>
      <c r="BK31" s="43"/>
    </row>
    <row r="32" spans="5:63" ht="16.5" customHeight="1" x14ac:dyDescent="0.25">
      <c r="E32" s="60" t="s">
        <v>580</v>
      </c>
      <c r="F32" s="75">
        <v>2</v>
      </c>
      <c r="G32" s="46" t="s">
        <v>153</v>
      </c>
      <c r="H32" s="55" t="s">
        <v>358</v>
      </c>
      <c r="I32" s="442">
        <f>IFERROR(INDEX('3.4-3.8 Map'!$CQ$5:$CT$74,MATCH(H32,'3.4-3.8 Map'!AreaNames,0),MATCH($C$4,'3.4-3.8 Map'!$CQ$4:$CT$4,0)),0)</f>
        <v>35</v>
      </c>
      <c r="J32" s="441">
        <f t="shared" si="0"/>
        <v>2</v>
      </c>
      <c r="K32" s="57">
        <f>SUMIFS('Sub-Areas'!$D:$D,'Sub-Areas'!$B:$B,H32)</f>
        <v>82399</v>
      </c>
      <c r="L32" s="123">
        <f t="shared" si="1"/>
        <v>0.30257596621683652</v>
      </c>
      <c r="M32" s="124">
        <f t="shared" si="2"/>
        <v>189926</v>
      </c>
      <c r="N32" s="124">
        <f t="shared" si="3"/>
        <v>272325</v>
      </c>
      <c r="O32" s="123">
        <f t="shared" si="4"/>
        <v>1</v>
      </c>
      <c r="P32" s="118" t="str">
        <f t="shared" si="5"/>
        <v>Significant</v>
      </c>
      <c r="Q32" s="125" t="str">
        <f t="shared" si="6"/>
        <v>-</v>
      </c>
      <c r="AE32" s="127" t="s">
        <v>576</v>
      </c>
      <c r="AF32" s="118">
        <v>2</v>
      </c>
      <c r="AG32" s="46" t="s">
        <v>144</v>
      </c>
      <c r="AH32" s="131" t="s">
        <v>374</v>
      </c>
      <c r="AI32" s="135">
        <f>IFERROR(INDEX('3.4-3.8 Map'!$CQ$5:$CT$74,MATCH(AH32,'3.4-3.8 Map'!AreaNames,0),MATCH($C$4,'3.4-3.8 Map'!$CQ$4:$CT$4,0)),0)</f>
        <v>35</v>
      </c>
      <c r="AJ32" s="133" t="s">
        <v>166</v>
      </c>
      <c r="AK32" s="78" t="s">
        <v>398</v>
      </c>
      <c r="AL32" s="134">
        <f t="shared" si="9"/>
        <v>0</v>
      </c>
      <c r="AM32" s="446">
        <f t="shared" si="10"/>
        <v>35</v>
      </c>
      <c r="AN32" s="441">
        <f t="shared" si="11"/>
        <v>1</v>
      </c>
      <c r="AO32" s="454">
        <f>SUMIFS('Sub-Areas'!$D:$D,'Sub-Areas'!$B:$B,AH32)</f>
        <v>6</v>
      </c>
      <c r="AP32" s="123">
        <f t="shared" si="12"/>
        <v>3.7936986665149184E-5</v>
      </c>
      <c r="AQ32" s="124">
        <f t="shared" si="13"/>
        <v>0</v>
      </c>
      <c r="AR32" s="124">
        <f t="shared" si="14"/>
        <v>6</v>
      </c>
      <c r="AS32" s="433">
        <f t="shared" si="15"/>
        <v>3.7936986665149184E-5</v>
      </c>
      <c r="AT32" s="118" t="str">
        <f t="shared" si="16"/>
        <v>Insignificant</v>
      </c>
      <c r="AU32" s="125" t="str">
        <f t="shared" si="17"/>
        <v>-</v>
      </c>
      <c r="AW32" s="70" t="s">
        <v>576</v>
      </c>
      <c r="AX32" s="73" t="s">
        <v>574</v>
      </c>
      <c r="AY32" s="95" t="s">
        <v>144</v>
      </c>
      <c r="AZ32" s="94">
        <f>SUMIFS(Products!$H:$H,Products!$B:$B,Optus!AY32)</f>
        <v>158157</v>
      </c>
      <c r="BA32" s="106">
        <f>SUMIFS($AU:$AU,$AG:$AG,Optus!AY32)</f>
        <v>30</v>
      </c>
      <c r="BB32" s="95" t="s">
        <v>398</v>
      </c>
      <c r="BC32" s="106">
        <f t="shared" si="18"/>
        <v>110</v>
      </c>
      <c r="BD32" s="106">
        <f>_xlfn.XLOOKUP(AY32,Products!$B:$B,Products!$E:$E)</f>
        <v>35</v>
      </c>
      <c r="BE32" s="106">
        <f t="shared" si="21"/>
        <v>35</v>
      </c>
      <c r="BF32" s="416">
        <v>0</v>
      </c>
      <c r="BG32" s="107">
        <f t="shared" si="22"/>
        <v>110</v>
      </c>
      <c r="BH32" s="43"/>
      <c r="BI32" s="43"/>
      <c r="BJ32" s="43"/>
      <c r="BK32" s="43"/>
    </row>
    <row r="33" spans="5:63" ht="16.5" customHeight="1" x14ac:dyDescent="0.25">
      <c r="E33" s="60" t="s">
        <v>580</v>
      </c>
      <c r="F33" s="75">
        <v>2</v>
      </c>
      <c r="G33" s="46" t="s">
        <v>172</v>
      </c>
      <c r="H33" s="55" t="s">
        <v>268</v>
      </c>
      <c r="I33" s="440">
        <f>IFERROR(INDEX('3.4-3.8 Map'!$CQ$5:$CT$74,MATCH(H33,'3.4-3.8 Map'!AreaNames,0),MATCH($C$4,'3.4-3.8 Map'!$CQ$4:$CT$4,0)),0)</f>
        <v>33.5</v>
      </c>
      <c r="J33" s="441">
        <f t="shared" si="0"/>
        <v>1</v>
      </c>
      <c r="K33" s="57">
        <f>SUMIFS('Sub-Areas'!$D:$D,'Sub-Areas'!$B:$B,H33)</f>
        <v>35500</v>
      </c>
      <c r="L33" s="123">
        <f t="shared" si="1"/>
        <v>9.2374546258830875E-2</v>
      </c>
      <c r="M33" s="124">
        <f t="shared" si="2"/>
        <v>24271</v>
      </c>
      <c r="N33" s="124">
        <f t="shared" si="3"/>
        <v>59771</v>
      </c>
      <c r="O33" s="123">
        <f t="shared" si="4"/>
        <v>0.15553011280103043</v>
      </c>
      <c r="P33" s="118" t="str">
        <f t="shared" si="5"/>
        <v>Insignificant</v>
      </c>
      <c r="Q33" s="125" t="str">
        <f t="shared" si="6"/>
        <v>-</v>
      </c>
      <c r="AE33" s="127" t="s">
        <v>576</v>
      </c>
      <c r="AF33" s="118">
        <v>2</v>
      </c>
      <c r="AG33" s="46" t="s">
        <v>144</v>
      </c>
      <c r="AH33" s="131" t="s">
        <v>351</v>
      </c>
      <c r="AI33" s="135">
        <f>IFERROR(INDEX('3.4-3.8 Map'!$CQ$5:$CT$74,MATCH(AH33,'3.4-3.8 Map'!AreaNames,0),MATCH($C$4,'3.4-3.8 Map'!$CQ$4:$CT$4,0)),0)</f>
        <v>30</v>
      </c>
      <c r="AJ33" s="133" t="s">
        <v>172</v>
      </c>
      <c r="AK33" s="78" t="s">
        <v>188</v>
      </c>
      <c r="AL33" s="134">
        <f t="shared" si="9"/>
        <v>0</v>
      </c>
      <c r="AM33" s="446">
        <f t="shared" si="10"/>
        <v>30</v>
      </c>
      <c r="AN33" s="441">
        <f t="shared" si="11"/>
        <v>2</v>
      </c>
      <c r="AO33" s="454">
        <f>SUMIFS('Sub-Areas'!$D:$D,'Sub-Areas'!$B:$B,AH33)</f>
        <v>158151</v>
      </c>
      <c r="AP33" s="123">
        <f t="shared" si="12"/>
        <v>0.9999620630133349</v>
      </c>
      <c r="AQ33" s="124">
        <f t="shared" si="13"/>
        <v>6</v>
      </c>
      <c r="AR33" s="124">
        <f t="shared" si="14"/>
        <v>158157</v>
      </c>
      <c r="AS33" s="433">
        <f t="shared" si="15"/>
        <v>1</v>
      </c>
      <c r="AT33" s="118" t="str">
        <f t="shared" si="16"/>
        <v>Significant</v>
      </c>
      <c r="AU33" s="125">
        <f t="shared" si="17"/>
        <v>30</v>
      </c>
      <c r="AW33" s="93" t="s">
        <v>573</v>
      </c>
      <c r="AX33" s="73" t="s">
        <v>574</v>
      </c>
      <c r="AY33" s="95" t="s">
        <v>112</v>
      </c>
      <c r="AZ33" s="94">
        <f>SUMIFS(Products!$H:$H,Products!$B:$B,Optus!AY33)</f>
        <v>90436</v>
      </c>
      <c r="BA33" s="106">
        <f>SUMIFS($AU:$AU,$AG:$AG,Optus!AY33)</f>
        <v>65</v>
      </c>
      <c r="BB33" s="95" t="s">
        <v>132</v>
      </c>
      <c r="BC33" s="137">
        <f t="shared" si="18"/>
        <v>75</v>
      </c>
      <c r="BD33" s="106">
        <f>_xlfn.XLOOKUP(AY33,Products!$B:$B,Products!$E:$E)</f>
        <v>40</v>
      </c>
      <c r="BE33" s="106">
        <f t="shared" si="21"/>
        <v>40</v>
      </c>
      <c r="BF33" s="416">
        <v>0</v>
      </c>
      <c r="BG33" s="107">
        <f t="shared" si="22"/>
        <v>75</v>
      </c>
      <c r="BH33" s="43"/>
      <c r="BI33" s="43"/>
      <c r="BJ33" s="43"/>
      <c r="BK33" s="43"/>
    </row>
    <row r="34" spans="5:63" ht="16.5" customHeight="1" x14ac:dyDescent="0.25">
      <c r="E34" s="60" t="s">
        <v>580</v>
      </c>
      <c r="F34" s="75">
        <v>2</v>
      </c>
      <c r="G34" s="46" t="s">
        <v>172</v>
      </c>
      <c r="H34" s="55" t="s">
        <v>271</v>
      </c>
      <c r="I34" s="440">
        <f>IFERROR(INDEX('3.4-3.8 Map'!$CQ$5:$CT$74,MATCH(H34,'3.4-3.8 Map'!AreaNames,0),MATCH($C$4,'3.4-3.8 Map'!$CQ$4:$CT$4,0)),0)</f>
        <v>33.5</v>
      </c>
      <c r="J34" s="441">
        <f t="shared" si="0"/>
        <v>2</v>
      </c>
      <c r="K34" s="57">
        <f>SUMIFS('Sub-Areas'!$D:$D,'Sub-Areas'!$B:$B,H34)</f>
        <v>24271</v>
      </c>
      <c r="L34" s="123">
        <f t="shared" si="1"/>
        <v>6.3155566542199559E-2</v>
      </c>
      <c r="M34" s="124">
        <f t="shared" si="2"/>
        <v>35500</v>
      </c>
      <c r="N34" s="124">
        <f t="shared" si="3"/>
        <v>59771</v>
      </c>
      <c r="O34" s="123">
        <f t="shared" si="4"/>
        <v>0.15553011280103043</v>
      </c>
      <c r="P34" s="118" t="str">
        <f t="shared" si="5"/>
        <v>Insignificant</v>
      </c>
      <c r="Q34" s="125" t="str">
        <f t="shared" si="6"/>
        <v>-</v>
      </c>
      <c r="AE34" s="163" t="s">
        <v>576</v>
      </c>
      <c r="AF34" s="160">
        <v>2</v>
      </c>
      <c r="AG34" s="47" t="s">
        <v>141</v>
      </c>
      <c r="AH34" s="154" t="s">
        <v>363</v>
      </c>
      <c r="AI34" s="158">
        <f>IFERROR(INDEX('3.4-3.8 Map'!$CQ$5:$CT$74,MATCH(AH34,'3.4-3.8 Map'!AreaNames,0),MATCH($C$4,'3.4-3.8 Map'!$CQ$4:$CT$4,0)),0)</f>
        <v>65</v>
      </c>
      <c r="AJ34" s="155" t="s">
        <v>47</v>
      </c>
      <c r="AK34" s="156" t="s">
        <v>47</v>
      </c>
      <c r="AL34" s="157">
        <f t="shared" si="9"/>
        <v>0</v>
      </c>
      <c r="AM34" s="448">
        <f t="shared" si="10"/>
        <v>65</v>
      </c>
      <c r="AN34" s="449">
        <f t="shared" si="11"/>
        <v>1</v>
      </c>
      <c r="AO34" s="453">
        <f>SUMIFS('Sub-Areas'!$D:$D,'Sub-Areas'!$B:$B,AH34)</f>
        <v>5268</v>
      </c>
      <c r="AP34" s="159">
        <f t="shared" si="12"/>
        <v>9.2913002529180829E-3</v>
      </c>
      <c r="AQ34" s="161">
        <f t="shared" si="13"/>
        <v>0</v>
      </c>
      <c r="AR34" s="161">
        <f t="shared" si="14"/>
        <v>5268</v>
      </c>
      <c r="AS34" s="435">
        <f t="shared" si="15"/>
        <v>9.2913002529180829E-3</v>
      </c>
      <c r="AT34" s="160" t="str">
        <f t="shared" si="16"/>
        <v>Insignificant</v>
      </c>
      <c r="AU34" s="162" t="str">
        <f t="shared" si="17"/>
        <v>-</v>
      </c>
      <c r="AW34" s="70" t="s">
        <v>576</v>
      </c>
      <c r="AX34" s="73" t="s">
        <v>574</v>
      </c>
      <c r="AY34" s="95" t="s">
        <v>132</v>
      </c>
      <c r="AZ34" s="94">
        <f>SUMIFS(Products!$H:$H,Products!$B:$B,Optus!AY34)</f>
        <v>90436</v>
      </c>
      <c r="BA34" s="106">
        <f>SUMIFS($AU:$AU,$AG:$AG,Optus!AY34)</f>
        <v>65</v>
      </c>
      <c r="BB34" s="95" t="s">
        <v>112</v>
      </c>
      <c r="BC34" s="137">
        <f t="shared" si="18"/>
        <v>75</v>
      </c>
      <c r="BD34" s="106">
        <f>_xlfn.XLOOKUP(AY34,Products!$B:$B,Products!$E:$E)</f>
        <v>65</v>
      </c>
      <c r="BE34" s="106">
        <f t="shared" si="21"/>
        <v>65</v>
      </c>
      <c r="BF34" s="416">
        <v>0</v>
      </c>
      <c r="BG34" s="107">
        <f t="shared" si="22"/>
        <v>75</v>
      </c>
      <c r="BH34" s="43"/>
      <c r="BI34" s="43"/>
      <c r="BJ34" s="43"/>
      <c r="BK34" s="43"/>
    </row>
    <row r="35" spans="5:63" ht="16.5" customHeight="1" thickBot="1" x14ac:dyDescent="0.3">
      <c r="E35" s="60" t="s">
        <v>580</v>
      </c>
      <c r="F35" s="75">
        <v>2</v>
      </c>
      <c r="G35" s="46" t="s">
        <v>172</v>
      </c>
      <c r="H35" s="55" t="s">
        <v>101</v>
      </c>
      <c r="I35" s="440">
        <f>IFERROR(INDEX('3.4-3.8 Map'!$CQ$5:$CT$74,MATCH(H35,'3.4-3.8 Map'!AreaNames,0),MATCH($C$4,'3.4-3.8 Map'!$CQ$4:$CT$4,0)),0)</f>
        <v>30</v>
      </c>
      <c r="J35" s="441">
        <f t="shared" ref="J35:J66" si="23">IF(G35="","",COUNTIFS($G:$G,G35,$I:$I,"&gt;" &amp; I35)+COUNTIFS($G:$G,G35,$I:$I,I35,$K:$K,"&gt;" &amp; K35)+1)</f>
        <v>3</v>
      </c>
      <c r="K35" s="57">
        <f>SUMIFS('Sub-Areas'!$D:$D,'Sub-Areas'!$B:$B,H35)</f>
        <v>166383</v>
      </c>
      <c r="L35" s="123">
        <f t="shared" ref="L35:L66" si="24">IF(G35="","",$K35/SUMIFS($K:$K,G:G,G35))</f>
        <v>0.43294518676571991</v>
      </c>
      <c r="M35" s="124">
        <f t="shared" ref="M35:M66" si="25">IF(G35="","",SUMIFS($K:$K,$G:$G,G35,$I:$I,"&gt;=" &amp; I35)-K35)</f>
        <v>217922</v>
      </c>
      <c r="N35" s="124">
        <f t="shared" ref="N35:N66" si="26">K35+M35</f>
        <v>384305</v>
      </c>
      <c r="O35" s="123">
        <f t="shared" ref="O35:O66" si="27">IF(G35="","",N35/SUMIFS($K:$K,$G:$G,G35))</f>
        <v>1</v>
      </c>
      <c r="P35" s="118" t="str">
        <f t="shared" ref="P35:P66" si="28">IF(G35="","",IF(O35&lt;$C$5,"Insignificant","Significant"))</f>
        <v>Significant</v>
      </c>
      <c r="Q35" s="125">
        <f t="shared" ref="Q35:Q66" si="29">IF(P35="Insignificant","-",IF(COUNTIFS(G:G,G35,I:I,"&gt;" &amp; I35,P:P,"Significant")&gt;0,"-",IF(COUNTIFS(G:G,G35,K:K,"&gt;" &amp; K35,P:P,"Significant",I:I,I35)&gt;0,"-",I35)))</f>
        <v>30</v>
      </c>
      <c r="AE35" s="163" t="s">
        <v>576</v>
      </c>
      <c r="AF35" s="160">
        <v>2</v>
      </c>
      <c r="AG35" s="47" t="s">
        <v>141</v>
      </c>
      <c r="AH35" s="154" t="s">
        <v>366</v>
      </c>
      <c r="AI35" s="158">
        <f>IFERROR(INDEX('3.4-3.8 Map'!$CQ$5:$CT$74,MATCH(AH35,'3.4-3.8 Map'!AreaNames,0),MATCH($C$4,'3.4-3.8 Map'!$CQ$4:$CT$4,0)),0)</f>
        <v>35</v>
      </c>
      <c r="AJ35" s="155" t="s">
        <v>166</v>
      </c>
      <c r="AK35" s="156" t="s">
        <v>185</v>
      </c>
      <c r="AL35" s="157">
        <f t="shared" si="9"/>
        <v>0</v>
      </c>
      <c r="AM35" s="448">
        <f t="shared" si="10"/>
        <v>35</v>
      </c>
      <c r="AN35" s="449">
        <f t="shared" si="11"/>
        <v>2</v>
      </c>
      <c r="AO35" s="453">
        <f>SUMIFS('Sub-Areas'!$D:$D,'Sub-Areas'!$B:$B,AH35)</f>
        <v>560312</v>
      </c>
      <c r="AP35" s="159">
        <f t="shared" si="12"/>
        <v>0.98823595810801756</v>
      </c>
      <c r="AQ35" s="161">
        <f t="shared" si="13"/>
        <v>6670</v>
      </c>
      <c r="AR35" s="161">
        <f t="shared" si="14"/>
        <v>566982</v>
      </c>
      <c r="AS35" s="435">
        <f t="shared" si="15"/>
        <v>1</v>
      </c>
      <c r="AT35" s="160" t="str">
        <f t="shared" si="16"/>
        <v>Significant</v>
      </c>
      <c r="AU35" s="162">
        <f t="shared" si="17"/>
        <v>35</v>
      </c>
      <c r="AW35" s="71" t="s">
        <v>576</v>
      </c>
      <c r="AX35" s="109" t="s">
        <v>574</v>
      </c>
      <c r="AY35" s="87" t="s">
        <v>147</v>
      </c>
      <c r="AZ35" s="86">
        <f>SUMIFS(Products!$H:$H,Products!$B:$B,Optus!AY35)</f>
        <v>241475</v>
      </c>
      <c r="BA35" s="112">
        <f>SUMIFS($AU:$AU,$AG:$AG,Optus!AY35)</f>
        <v>65</v>
      </c>
      <c r="BB35" s="87" t="s">
        <v>398</v>
      </c>
      <c r="BC35" s="112">
        <f t="shared" si="18"/>
        <v>75</v>
      </c>
      <c r="BD35" s="112">
        <f>_xlfn.XLOOKUP(AY35,Products!$B:$B,Products!$E:$E)</f>
        <v>35</v>
      </c>
      <c r="BE35" s="112">
        <f t="shared" si="21"/>
        <v>35</v>
      </c>
      <c r="BF35" s="417">
        <v>0</v>
      </c>
      <c r="BG35" s="113">
        <f t="shared" si="22"/>
        <v>75</v>
      </c>
      <c r="BH35" s="43"/>
      <c r="BI35" s="43"/>
      <c r="BJ35" s="43"/>
      <c r="BK35" s="43"/>
    </row>
    <row r="36" spans="5:63" ht="16.5" customHeight="1" x14ac:dyDescent="0.25">
      <c r="E36" s="60" t="s">
        <v>580</v>
      </c>
      <c r="F36" s="75">
        <v>2</v>
      </c>
      <c r="G36" s="46" t="s">
        <v>172</v>
      </c>
      <c r="H36" s="55" t="s">
        <v>351</v>
      </c>
      <c r="I36" s="442">
        <f>IFERROR(INDEX('3.4-3.8 Map'!$CQ$5:$CT$74,MATCH(H36,'3.4-3.8 Map'!AreaNames,0),MATCH($C$4,'3.4-3.8 Map'!$CQ$4:$CT$4,0)),0)</f>
        <v>30</v>
      </c>
      <c r="J36" s="441">
        <f t="shared" si="23"/>
        <v>4</v>
      </c>
      <c r="K36" s="57">
        <f>SUMIFS('Sub-Areas'!$D:$D,'Sub-Areas'!$B:$B,H36)</f>
        <v>158151</v>
      </c>
      <c r="L36" s="123">
        <f t="shared" si="24"/>
        <v>0.41152470043324962</v>
      </c>
      <c r="M36" s="124">
        <f t="shared" si="25"/>
        <v>226154</v>
      </c>
      <c r="N36" s="124">
        <f t="shared" si="26"/>
        <v>384305</v>
      </c>
      <c r="O36" s="123">
        <f t="shared" si="27"/>
        <v>1</v>
      </c>
      <c r="P36" s="118" t="str">
        <f t="shared" si="28"/>
        <v>Significant</v>
      </c>
      <c r="Q36" s="125" t="str">
        <f t="shared" si="29"/>
        <v>-</v>
      </c>
      <c r="AE36" s="163" t="s">
        <v>576</v>
      </c>
      <c r="AF36" s="160">
        <v>2</v>
      </c>
      <c r="AG36" s="47" t="s">
        <v>141</v>
      </c>
      <c r="AH36" s="154" t="s">
        <v>383</v>
      </c>
      <c r="AI36" s="158">
        <f>IFERROR(INDEX('3.4-3.8 Map'!$CQ$5:$CT$74,MATCH(AH36,'3.4-3.8 Map'!AreaNames,0),MATCH($C$4,'3.4-3.8 Map'!$CQ$4:$CT$4,0)),0)</f>
        <v>35</v>
      </c>
      <c r="AJ36" s="155" t="s">
        <v>169</v>
      </c>
      <c r="AK36" s="156" t="s">
        <v>398</v>
      </c>
      <c r="AL36" s="157">
        <f t="shared" si="9"/>
        <v>0</v>
      </c>
      <c r="AM36" s="448">
        <f t="shared" si="10"/>
        <v>35</v>
      </c>
      <c r="AN36" s="449">
        <f t="shared" si="11"/>
        <v>3</v>
      </c>
      <c r="AO36" s="453">
        <f>SUMIFS('Sub-Areas'!$D:$D,'Sub-Areas'!$B:$B,AH36)</f>
        <v>1402</v>
      </c>
      <c r="AP36" s="159">
        <f t="shared" si="12"/>
        <v>2.4727416390643796E-3</v>
      </c>
      <c r="AQ36" s="161">
        <f t="shared" si="13"/>
        <v>565580</v>
      </c>
      <c r="AR36" s="161">
        <f t="shared" si="14"/>
        <v>566982</v>
      </c>
      <c r="AS36" s="435">
        <f t="shared" si="15"/>
        <v>1</v>
      </c>
      <c r="AT36" s="160" t="str">
        <f t="shared" si="16"/>
        <v>Significant</v>
      </c>
      <c r="AU36" s="162" t="str">
        <f t="shared" si="17"/>
        <v>-</v>
      </c>
      <c r="BH36" s="43"/>
      <c r="BI36" s="43"/>
      <c r="BJ36" s="43"/>
      <c r="BK36" s="43"/>
    </row>
    <row r="37" spans="5:63" ht="16.5" customHeight="1" x14ac:dyDescent="0.25">
      <c r="E37" s="60" t="s">
        <v>580</v>
      </c>
      <c r="F37" s="75">
        <v>2</v>
      </c>
      <c r="G37" s="46" t="s">
        <v>163</v>
      </c>
      <c r="H37" s="55" t="s">
        <v>328</v>
      </c>
      <c r="I37" s="440">
        <f>IFERROR(INDEX('3.4-3.8 Map'!$CQ$5:$CT$74,MATCH(H37,'3.4-3.8 Map'!AreaNames,0),MATCH($C$4,'3.4-3.8 Map'!$CQ$4:$CT$4,0)),0)</f>
        <v>33.5</v>
      </c>
      <c r="J37" s="441">
        <f t="shared" si="23"/>
        <v>1</v>
      </c>
      <c r="K37" s="57">
        <f>SUMIFS('Sub-Areas'!$D:$D,'Sub-Areas'!$B:$B,H37)</f>
        <v>298176</v>
      </c>
      <c r="L37" s="123">
        <f t="shared" si="24"/>
        <v>0.19171594437346853</v>
      </c>
      <c r="M37" s="124">
        <f t="shared" si="25"/>
        <v>268923</v>
      </c>
      <c r="N37" s="124">
        <f t="shared" si="26"/>
        <v>567099</v>
      </c>
      <c r="O37" s="123">
        <f t="shared" si="27"/>
        <v>0.36462331085751248</v>
      </c>
      <c r="P37" s="118" t="str">
        <f t="shared" si="28"/>
        <v>Significant</v>
      </c>
      <c r="Q37" s="125">
        <f t="shared" si="29"/>
        <v>33.5</v>
      </c>
      <c r="AE37" s="127" t="s">
        <v>576</v>
      </c>
      <c r="AF37" s="118">
        <v>2</v>
      </c>
      <c r="AG37" s="46" t="s">
        <v>147</v>
      </c>
      <c r="AH37" s="131" t="s">
        <v>379</v>
      </c>
      <c r="AI37" s="135">
        <f>IFERROR(INDEX('3.4-3.8 Map'!$CQ$5:$CT$74,MATCH(AH37,'3.4-3.8 Map'!AreaNames,0),MATCH($C$4,'3.4-3.8 Map'!$CQ$4:$CT$4,0)),0)</f>
        <v>65</v>
      </c>
      <c r="AJ37" s="133" t="s">
        <v>175</v>
      </c>
      <c r="AK37" s="78" t="s">
        <v>191</v>
      </c>
      <c r="AL37" s="134">
        <f t="shared" si="9"/>
        <v>0</v>
      </c>
      <c r="AM37" s="446">
        <f t="shared" si="10"/>
        <v>65</v>
      </c>
      <c r="AN37" s="441">
        <f t="shared" si="11"/>
        <v>1</v>
      </c>
      <c r="AO37" s="454">
        <f>SUMIFS('Sub-Areas'!$D:$D,'Sub-Areas'!$B:$B,AH37)</f>
        <v>229260</v>
      </c>
      <c r="AP37" s="123">
        <f t="shared" si="12"/>
        <v>0.9494150533181489</v>
      </c>
      <c r="AQ37" s="124">
        <f t="shared" si="13"/>
        <v>0</v>
      </c>
      <c r="AR37" s="124">
        <f t="shared" si="14"/>
        <v>229260</v>
      </c>
      <c r="AS37" s="433">
        <f t="shared" si="15"/>
        <v>0.9494150533181489</v>
      </c>
      <c r="AT37" s="118" t="str">
        <f t="shared" si="16"/>
        <v>Significant</v>
      </c>
      <c r="AU37" s="125">
        <f t="shared" si="17"/>
        <v>65</v>
      </c>
      <c r="AX37" s="76"/>
      <c r="AY37" s="76"/>
      <c r="AZ37" s="76"/>
      <c r="BA37" s="76"/>
      <c r="BB37" s="76"/>
      <c r="BC37" s="76"/>
      <c r="BH37" s="43"/>
      <c r="BI37" s="43"/>
      <c r="BJ37" s="43"/>
      <c r="BK37" s="43"/>
    </row>
    <row r="38" spans="5:63" ht="16.5" customHeight="1" x14ac:dyDescent="0.25">
      <c r="E38" s="60" t="s">
        <v>580</v>
      </c>
      <c r="F38" s="75">
        <v>2</v>
      </c>
      <c r="G38" s="46" t="s">
        <v>163</v>
      </c>
      <c r="H38" s="55" t="s">
        <v>332</v>
      </c>
      <c r="I38" s="440">
        <f>IFERROR(INDEX('3.4-3.8 Map'!$CQ$5:$CT$74,MATCH(H38,'3.4-3.8 Map'!AreaNames,0),MATCH($C$4,'3.4-3.8 Map'!$CQ$4:$CT$4,0)),0)</f>
        <v>33.5</v>
      </c>
      <c r="J38" s="441">
        <f t="shared" si="23"/>
        <v>2</v>
      </c>
      <c r="K38" s="57">
        <f>SUMIFS('Sub-Areas'!$D:$D,'Sub-Areas'!$B:$B,H38)</f>
        <v>146153</v>
      </c>
      <c r="L38" s="123">
        <f t="shared" si="24"/>
        <v>9.3970877662908986E-2</v>
      </c>
      <c r="M38" s="124">
        <f t="shared" si="25"/>
        <v>420946</v>
      </c>
      <c r="N38" s="124">
        <f t="shared" si="26"/>
        <v>567099</v>
      </c>
      <c r="O38" s="123">
        <f t="shared" si="27"/>
        <v>0.36462331085751248</v>
      </c>
      <c r="P38" s="118" t="str">
        <f t="shared" si="28"/>
        <v>Significant</v>
      </c>
      <c r="Q38" s="125" t="str">
        <f t="shared" si="29"/>
        <v>-</v>
      </c>
      <c r="AE38" s="127" t="s">
        <v>576</v>
      </c>
      <c r="AF38" s="118">
        <v>2</v>
      </c>
      <c r="AG38" s="46" t="s">
        <v>147</v>
      </c>
      <c r="AH38" s="131" t="s">
        <v>226</v>
      </c>
      <c r="AI38" s="135">
        <f>IFERROR(INDEX('3.4-3.8 Map'!$CQ$5:$CT$74,MATCH(AH38,'3.4-3.8 Map'!AreaNames,0),MATCH($C$4,'3.4-3.8 Map'!$CQ$4:$CT$4,0)),0)</f>
        <v>0</v>
      </c>
      <c r="AJ38" s="133" t="s">
        <v>175</v>
      </c>
      <c r="AK38" s="78" t="s">
        <v>191</v>
      </c>
      <c r="AL38" s="134">
        <f t="shared" si="9"/>
        <v>0</v>
      </c>
      <c r="AM38" s="446">
        <f t="shared" si="10"/>
        <v>0</v>
      </c>
      <c r="AN38" s="441">
        <f t="shared" si="11"/>
        <v>2</v>
      </c>
      <c r="AO38" s="454">
        <f>SUMIFS('Sub-Areas'!$D:$D,'Sub-Areas'!$B:$B,AH38)</f>
        <v>12215</v>
      </c>
      <c r="AP38" s="123">
        <f t="shared" si="12"/>
        <v>5.0584946681851123E-2</v>
      </c>
      <c r="AQ38" s="124">
        <f t="shared" si="13"/>
        <v>229260</v>
      </c>
      <c r="AR38" s="124">
        <f t="shared" si="14"/>
        <v>241475</v>
      </c>
      <c r="AS38" s="433">
        <f t="shared" si="15"/>
        <v>1</v>
      </c>
      <c r="AT38" s="118" t="str">
        <f t="shared" si="16"/>
        <v>Significant</v>
      </c>
      <c r="AU38" s="125" t="str">
        <f t="shared" si="17"/>
        <v>-</v>
      </c>
      <c r="AX38" s="76"/>
      <c r="AY38" s="76"/>
      <c r="AZ38" s="76"/>
      <c r="BA38" s="76"/>
      <c r="BB38" s="76"/>
      <c r="BC38" s="76"/>
      <c r="BH38" s="43"/>
      <c r="BI38" s="43"/>
      <c r="BJ38" s="43"/>
      <c r="BK38" s="43"/>
    </row>
    <row r="39" spans="5:63" ht="16.5" customHeight="1" x14ac:dyDescent="0.25">
      <c r="E39" s="60" t="s">
        <v>580</v>
      </c>
      <c r="F39" s="75">
        <v>2</v>
      </c>
      <c r="G39" s="46" t="s">
        <v>163</v>
      </c>
      <c r="H39" s="55" t="s">
        <v>322</v>
      </c>
      <c r="I39" s="440">
        <f>IFERROR(INDEX('3.4-3.8 Map'!$CQ$5:$CT$74,MATCH(H39,'3.4-3.8 Map'!AreaNames,0),MATCH($C$4,'3.4-3.8 Map'!$CQ$4:$CT$4,0)),0)</f>
        <v>33.5</v>
      </c>
      <c r="J39" s="441">
        <f t="shared" si="23"/>
        <v>3</v>
      </c>
      <c r="K39" s="57">
        <f>SUMIFS('Sub-Areas'!$D:$D,'Sub-Areas'!$B:$B,H39)</f>
        <v>122770</v>
      </c>
      <c r="L39" s="123">
        <f t="shared" si="24"/>
        <v>7.8936488821134951E-2</v>
      </c>
      <c r="M39" s="124">
        <f t="shared" si="25"/>
        <v>444329</v>
      </c>
      <c r="N39" s="124">
        <f t="shared" si="26"/>
        <v>567099</v>
      </c>
      <c r="O39" s="123">
        <f t="shared" si="27"/>
        <v>0.36462331085751248</v>
      </c>
      <c r="P39" s="118" t="str">
        <f t="shared" si="28"/>
        <v>Significant</v>
      </c>
      <c r="Q39" s="125" t="str">
        <f t="shared" si="29"/>
        <v>-</v>
      </c>
      <c r="AE39" s="163" t="s">
        <v>576</v>
      </c>
      <c r="AF39" s="160">
        <v>2</v>
      </c>
      <c r="AG39" s="47" t="s">
        <v>87</v>
      </c>
      <c r="AH39" s="154" t="s">
        <v>74</v>
      </c>
      <c r="AI39" s="158">
        <f>IFERROR(INDEX('3.4-3.8 Map'!$CQ$5:$CT$74,MATCH(AH39,'3.4-3.8 Map'!AreaNames,0),MATCH($C$4,'3.4-3.8 Map'!$CQ$4:$CT$4,0)),0)</f>
        <v>35</v>
      </c>
      <c r="AJ39" s="155" t="s">
        <v>157</v>
      </c>
      <c r="AK39" s="156" t="s">
        <v>398</v>
      </c>
      <c r="AL39" s="157">
        <f t="shared" si="9"/>
        <v>0</v>
      </c>
      <c r="AM39" s="448">
        <f t="shared" si="10"/>
        <v>35</v>
      </c>
      <c r="AN39" s="449">
        <f t="shared" si="11"/>
        <v>1</v>
      </c>
      <c r="AO39" s="453">
        <f>SUMIFS('Sub-Areas'!$D:$D,'Sub-Areas'!$B:$B,AH39)</f>
        <v>120000</v>
      </c>
      <c r="AP39" s="159">
        <f t="shared" si="12"/>
        <v>1</v>
      </c>
      <c r="AQ39" s="161">
        <f t="shared" si="13"/>
        <v>0</v>
      </c>
      <c r="AR39" s="161">
        <f t="shared" si="14"/>
        <v>120000</v>
      </c>
      <c r="AS39" s="435">
        <f t="shared" si="15"/>
        <v>1</v>
      </c>
      <c r="AT39" s="160" t="str">
        <f t="shared" si="16"/>
        <v>Significant</v>
      </c>
      <c r="AU39" s="162">
        <f t="shared" si="17"/>
        <v>35</v>
      </c>
      <c r="AX39" s="76"/>
      <c r="AY39" s="76"/>
      <c r="AZ39" s="76"/>
      <c r="BA39" s="76"/>
      <c r="BB39" s="76"/>
      <c r="BC39" s="76"/>
      <c r="BH39" s="43"/>
      <c r="BI39" s="43"/>
      <c r="BJ39" s="43"/>
      <c r="BK39" s="43"/>
    </row>
    <row r="40" spans="5:63" ht="16.5" customHeight="1" x14ac:dyDescent="0.25">
      <c r="E40" s="60" t="s">
        <v>580</v>
      </c>
      <c r="F40" s="75">
        <v>2</v>
      </c>
      <c r="G40" s="46" t="s">
        <v>163</v>
      </c>
      <c r="H40" s="55" t="s">
        <v>330</v>
      </c>
      <c r="I40" s="442">
        <f>IFERROR(INDEX('3.4-3.8 Map'!$CQ$5:$CT$74,MATCH(H40,'3.4-3.8 Map'!AreaNames,0),MATCH($C$4,'3.4-3.8 Map'!$CQ$4:$CT$4,0)),0)</f>
        <v>33.5</v>
      </c>
      <c r="J40" s="441">
        <f t="shared" si="23"/>
        <v>4</v>
      </c>
      <c r="K40" s="57">
        <f>SUMIFS('Sub-Areas'!$D:$D,'Sub-Areas'!$B:$B,H40)</f>
        <v>0</v>
      </c>
      <c r="L40" s="123">
        <f t="shared" si="24"/>
        <v>0</v>
      </c>
      <c r="M40" s="124">
        <f t="shared" si="25"/>
        <v>567099</v>
      </c>
      <c r="N40" s="124">
        <f t="shared" si="26"/>
        <v>567099</v>
      </c>
      <c r="O40" s="123">
        <f t="shared" si="27"/>
        <v>0.36462331085751248</v>
      </c>
      <c r="P40" s="118" t="str">
        <f t="shared" si="28"/>
        <v>Significant</v>
      </c>
      <c r="Q40" s="125" t="str">
        <f t="shared" si="29"/>
        <v>-</v>
      </c>
      <c r="AE40" s="127" t="s">
        <v>576</v>
      </c>
      <c r="AF40" s="118">
        <v>2</v>
      </c>
      <c r="AG40" s="46" t="s">
        <v>120</v>
      </c>
      <c r="AH40" s="131" t="s">
        <v>356</v>
      </c>
      <c r="AI40" s="135">
        <f>IFERROR(INDEX('3.4-3.8 Map'!$CQ$5:$CT$74,MATCH(AH40,'3.4-3.8 Map'!AreaNames,0),MATCH($C$4,'3.4-3.8 Map'!$CQ$4:$CT$4,0)),0)</f>
        <v>35</v>
      </c>
      <c r="AJ40" s="133" t="s">
        <v>157</v>
      </c>
      <c r="AK40" s="78" t="s">
        <v>398</v>
      </c>
      <c r="AL40" s="134">
        <f t="shared" si="9"/>
        <v>0</v>
      </c>
      <c r="AM40" s="446">
        <f t="shared" si="10"/>
        <v>35</v>
      </c>
      <c r="AN40" s="441">
        <f t="shared" si="11"/>
        <v>1</v>
      </c>
      <c r="AO40" s="454">
        <f>SUMIFS('Sub-Areas'!$D:$D,'Sub-Areas'!$B:$B,AH40)</f>
        <v>324919</v>
      </c>
      <c r="AP40" s="123">
        <f t="shared" si="12"/>
        <v>1</v>
      </c>
      <c r="AQ40" s="124">
        <f t="shared" si="13"/>
        <v>0</v>
      </c>
      <c r="AR40" s="124">
        <f t="shared" si="14"/>
        <v>324919</v>
      </c>
      <c r="AS40" s="433">
        <f t="shared" si="15"/>
        <v>1</v>
      </c>
      <c r="AT40" s="118" t="str">
        <f t="shared" si="16"/>
        <v>Significant</v>
      </c>
      <c r="AU40" s="125">
        <f t="shared" si="17"/>
        <v>35</v>
      </c>
      <c r="BH40" s="43"/>
      <c r="BI40" s="43"/>
      <c r="BJ40" s="43"/>
      <c r="BK40" s="43"/>
    </row>
    <row r="41" spans="5:63" ht="16.5" customHeight="1" x14ac:dyDescent="0.25">
      <c r="E41" s="60" t="s">
        <v>580</v>
      </c>
      <c r="F41" s="75">
        <v>2</v>
      </c>
      <c r="G41" s="46" t="s">
        <v>163</v>
      </c>
      <c r="H41" s="55" t="s">
        <v>288</v>
      </c>
      <c r="I41" s="440">
        <f>IFERROR(INDEX('3.4-3.8 Map'!$CQ$5:$CT$74,MATCH(H41,'3.4-3.8 Map'!AreaNames,0),MATCH($C$4,'3.4-3.8 Map'!$CQ$4:$CT$4,0)),0)</f>
        <v>32.5</v>
      </c>
      <c r="J41" s="441">
        <f t="shared" si="23"/>
        <v>5</v>
      </c>
      <c r="K41" s="57">
        <f>SUMIFS('Sub-Areas'!$D:$D,'Sub-Areas'!$B:$B,H41)</f>
        <v>12272</v>
      </c>
      <c r="L41" s="123">
        <f t="shared" si="24"/>
        <v>7.8904340703182217E-3</v>
      </c>
      <c r="M41" s="124">
        <f t="shared" si="25"/>
        <v>575944</v>
      </c>
      <c r="N41" s="124">
        <f t="shared" si="26"/>
        <v>588216</v>
      </c>
      <c r="O41" s="123">
        <f t="shared" si="27"/>
        <v>0.37820074699366873</v>
      </c>
      <c r="P41" s="118" t="str">
        <f t="shared" si="28"/>
        <v>Significant</v>
      </c>
      <c r="Q41" s="125" t="str">
        <f t="shared" si="29"/>
        <v>-</v>
      </c>
      <c r="AE41" s="163" t="s">
        <v>576</v>
      </c>
      <c r="AF41" s="160">
        <v>2</v>
      </c>
      <c r="AG41" s="47" t="s">
        <v>122</v>
      </c>
      <c r="AH41" s="154" t="s">
        <v>360</v>
      </c>
      <c r="AI41" s="158">
        <f>IFERROR(INDEX('3.4-3.8 Map'!$CQ$5:$CT$74,MATCH(AH41,'3.4-3.8 Map'!AreaNames,0),MATCH($C$4,'3.4-3.8 Map'!$CQ$4:$CT$4,0)),0)</f>
        <v>35</v>
      </c>
      <c r="AJ41" s="155" t="s">
        <v>160</v>
      </c>
      <c r="AK41" s="156" t="s">
        <v>398</v>
      </c>
      <c r="AL41" s="157">
        <f t="shared" si="9"/>
        <v>0</v>
      </c>
      <c r="AM41" s="448">
        <f t="shared" si="10"/>
        <v>35</v>
      </c>
      <c r="AN41" s="449">
        <f t="shared" si="11"/>
        <v>1</v>
      </c>
      <c r="AO41" s="453">
        <f>SUMIFS('Sub-Areas'!$D:$D,'Sub-Areas'!$B:$B,AH41)</f>
        <v>599423</v>
      </c>
      <c r="AP41" s="159">
        <f t="shared" si="12"/>
        <v>1</v>
      </c>
      <c r="AQ41" s="161">
        <f t="shared" si="13"/>
        <v>0</v>
      </c>
      <c r="AR41" s="161">
        <f t="shared" si="14"/>
        <v>599423</v>
      </c>
      <c r="AS41" s="435">
        <f t="shared" si="15"/>
        <v>1</v>
      </c>
      <c r="AT41" s="160" t="str">
        <f t="shared" si="16"/>
        <v>Significant</v>
      </c>
      <c r="AU41" s="162">
        <f t="shared" si="17"/>
        <v>35</v>
      </c>
      <c r="BH41" s="43"/>
      <c r="BI41" s="43"/>
      <c r="BJ41" s="43"/>
      <c r="BK41" s="43"/>
    </row>
    <row r="42" spans="5:63" ht="16.5" customHeight="1" x14ac:dyDescent="0.25">
      <c r="E42" s="60" t="s">
        <v>580</v>
      </c>
      <c r="F42" s="75">
        <v>2</v>
      </c>
      <c r="G42" s="46" t="s">
        <v>163</v>
      </c>
      <c r="H42" s="55" t="s">
        <v>293</v>
      </c>
      <c r="I42" s="440">
        <f>IFERROR(INDEX('3.4-3.8 Map'!$CQ$5:$CT$74,MATCH(H42,'3.4-3.8 Map'!AreaNames,0),MATCH($C$4,'3.4-3.8 Map'!$CQ$4:$CT$4,0)),0)</f>
        <v>32.5</v>
      </c>
      <c r="J42" s="441">
        <f t="shared" si="23"/>
        <v>6</v>
      </c>
      <c r="K42" s="57">
        <f>SUMIFS('Sub-Areas'!$D:$D,'Sub-Areas'!$B:$B,H42)</f>
        <v>7159</v>
      </c>
      <c r="L42" s="123">
        <f t="shared" si="24"/>
        <v>4.6029675284719809E-3</v>
      </c>
      <c r="M42" s="124">
        <f t="shared" si="25"/>
        <v>581057</v>
      </c>
      <c r="N42" s="124">
        <f t="shared" si="26"/>
        <v>588216</v>
      </c>
      <c r="O42" s="123">
        <f t="shared" si="27"/>
        <v>0.37820074699366873</v>
      </c>
      <c r="P42" s="118" t="str">
        <f t="shared" si="28"/>
        <v>Significant</v>
      </c>
      <c r="Q42" s="125" t="str">
        <f t="shared" si="29"/>
        <v>-</v>
      </c>
      <c r="AE42" s="127" t="s">
        <v>576</v>
      </c>
      <c r="AF42" s="118">
        <v>2</v>
      </c>
      <c r="AG42" s="46" t="s">
        <v>117</v>
      </c>
      <c r="AH42" s="131" t="s">
        <v>358</v>
      </c>
      <c r="AI42" s="135">
        <f>IFERROR(INDEX('3.4-3.8 Map'!$CQ$5:$CT$74,MATCH(AH42,'3.4-3.8 Map'!AreaNames,0),MATCH($C$4,'3.4-3.8 Map'!$CQ$4:$CT$4,0)),0)</f>
        <v>35</v>
      </c>
      <c r="AJ42" s="133" t="s">
        <v>153</v>
      </c>
      <c r="AK42" s="78" t="s">
        <v>398</v>
      </c>
      <c r="AL42" s="134">
        <f t="shared" si="9"/>
        <v>0</v>
      </c>
      <c r="AM42" s="446">
        <f t="shared" si="10"/>
        <v>35</v>
      </c>
      <c r="AN42" s="441">
        <f t="shared" si="11"/>
        <v>1</v>
      </c>
      <c r="AO42" s="454">
        <f>SUMIFS('Sub-Areas'!$D:$D,'Sub-Areas'!$B:$B,AH42)</f>
        <v>82399</v>
      </c>
      <c r="AP42" s="123">
        <f t="shared" si="12"/>
        <v>1</v>
      </c>
      <c r="AQ42" s="124">
        <f t="shared" si="13"/>
        <v>0</v>
      </c>
      <c r="AR42" s="124">
        <f t="shared" si="14"/>
        <v>82399</v>
      </c>
      <c r="AS42" s="433">
        <f t="shared" si="15"/>
        <v>1</v>
      </c>
      <c r="AT42" s="118" t="str">
        <f t="shared" si="16"/>
        <v>Significant</v>
      </c>
      <c r="AU42" s="125">
        <f t="shared" si="17"/>
        <v>35</v>
      </c>
      <c r="BH42" s="43"/>
      <c r="BI42" s="43"/>
      <c r="BJ42" s="43"/>
      <c r="BK42" s="43"/>
    </row>
    <row r="43" spans="5:63" ht="16.5" customHeight="1" x14ac:dyDescent="0.25">
      <c r="E43" s="60" t="s">
        <v>580</v>
      </c>
      <c r="F43" s="75">
        <v>2</v>
      </c>
      <c r="G43" s="46" t="s">
        <v>163</v>
      </c>
      <c r="H43" s="55" t="s">
        <v>299</v>
      </c>
      <c r="I43" s="442">
        <f>IFERROR(INDEX('3.4-3.8 Map'!$CQ$5:$CT$74,MATCH(H43,'3.4-3.8 Map'!AreaNames,0),MATCH($C$4,'3.4-3.8 Map'!$CQ$4:$CT$4,0)),0)</f>
        <v>32.5</v>
      </c>
      <c r="J43" s="441">
        <f t="shared" si="23"/>
        <v>7</v>
      </c>
      <c r="K43" s="57">
        <f>SUMIFS('Sub-Areas'!$D:$D,'Sub-Areas'!$B:$B,H43)</f>
        <v>887</v>
      </c>
      <c r="L43" s="123">
        <f t="shared" si="24"/>
        <v>5.7030761248144245E-4</v>
      </c>
      <c r="M43" s="124">
        <f t="shared" si="25"/>
        <v>587329</v>
      </c>
      <c r="N43" s="124">
        <f t="shared" si="26"/>
        <v>588216</v>
      </c>
      <c r="O43" s="123">
        <f t="shared" si="27"/>
        <v>0.37820074699366873</v>
      </c>
      <c r="P43" s="118" t="str">
        <f t="shared" si="28"/>
        <v>Significant</v>
      </c>
      <c r="Q43" s="125" t="str">
        <f t="shared" si="29"/>
        <v>-</v>
      </c>
      <c r="AE43" s="163" t="s">
        <v>576</v>
      </c>
      <c r="AF43" s="160">
        <v>2</v>
      </c>
      <c r="AG43" s="47" t="s">
        <v>130</v>
      </c>
      <c r="AH43" s="154" t="s">
        <v>101</v>
      </c>
      <c r="AI43" s="158">
        <f>IFERROR(INDEX('3.4-3.8 Map'!$CQ$5:$CT$74,MATCH(AH43,'3.4-3.8 Map'!AreaNames,0),MATCH($C$4,'3.4-3.8 Map'!$CQ$4:$CT$4,0)),0)</f>
        <v>30</v>
      </c>
      <c r="AJ43" s="155" t="s">
        <v>172</v>
      </c>
      <c r="AK43" s="156" t="s">
        <v>398</v>
      </c>
      <c r="AL43" s="157">
        <f t="shared" si="9"/>
        <v>0</v>
      </c>
      <c r="AM43" s="448">
        <f t="shared" si="10"/>
        <v>30</v>
      </c>
      <c r="AN43" s="449">
        <f t="shared" si="11"/>
        <v>1</v>
      </c>
      <c r="AO43" s="453">
        <f>SUMIFS('Sub-Areas'!$D:$D,'Sub-Areas'!$B:$B,AH43)</f>
        <v>166383</v>
      </c>
      <c r="AP43" s="159">
        <f t="shared" si="12"/>
        <v>1</v>
      </c>
      <c r="AQ43" s="161">
        <f t="shared" si="13"/>
        <v>0</v>
      </c>
      <c r="AR43" s="161">
        <f t="shared" si="14"/>
        <v>166383</v>
      </c>
      <c r="AS43" s="435">
        <f t="shared" si="15"/>
        <v>1</v>
      </c>
      <c r="AT43" s="160" t="str">
        <f t="shared" si="16"/>
        <v>Significant</v>
      </c>
      <c r="AU43" s="162">
        <f t="shared" si="17"/>
        <v>30</v>
      </c>
      <c r="BH43" s="43"/>
      <c r="BI43" s="43"/>
      <c r="BJ43" s="43"/>
      <c r="BK43" s="43"/>
    </row>
    <row r="44" spans="5:63" ht="16.5" customHeight="1" x14ac:dyDescent="0.25">
      <c r="E44" s="60" t="s">
        <v>580</v>
      </c>
      <c r="F44" s="75">
        <v>2</v>
      </c>
      <c r="G44" s="46" t="s">
        <v>163</v>
      </c>
      <c r="H44" s="55" t="s">
        <v>291</v>
      </c>
      <c r="I44" s="440">
        <f>IFERROR(INDEX('3.4-3.8 Map'!$CQ$5:$CT$74,MATCH(H44,'3.4-3.8 Map'!AreaNames,0),MATCH($C$4,'3.4-3.8 Map'!$CQ$4:$CT$4,0)),0)</f>
        <v>32.5</v>
      </c>
      <c r="J44" s="441">
        <f t="shared" si="23"/>
        <v>8</v>
      </c>
      <c r="K44" s="57">
        <f>SUMIFS('Sub-Areas'!$D:$D,'Sub-Areas'!$B:$B,H44)</f>
        <v>560</v>
      </c>
      <c r="L44" s="123">
        <f t="shared" si="24"/>
        <v>3.6005892107058375E-4</v>
      </c>
      <c r="M44" s="124">
        <f t="shared" si="25"/>
        <v>587656</v>
      </c>
      <c r="N44" s="124">
        <f t="shared" si="26"/>
        <v>588216</v>
      </c>
      <c r="O44" s="123">
        <f t="shared" si="27"/>
        <v>0.37820074699366873</v>
      </c>
      <c r="P44" s="118" t="str">
        <f t="shared" si="28"/>
        <v>Significant</v>
      </c>
      <c r="Q44" s="125" t="str">
        <f t="shared" si="29"/>
        <v>-</v>
      </c>
      <c r="AE44" s="127" t="s">
        <v>576</v>
      </c>
      <c r="AF44" s="118">
        <v>2</v>
      </c>
      <c r="AG44" s="46" t="s">
        <v>124</v>
      </c>
      <c r="AH44" s="131" t="s">
        <v>349</v>
      </c>
      <c r="AI44" s="135">
        <f>IFERROR(INDEX('3.4-3.8 Map'!$CQ$5:$CT$74,MATCH(AH44,'3.4-3.8 Map'!AreaNames,0),MATCH($C$4,'3.4-3.8 Map'!$CQ$4:$CT$4,0)),0)</f>
        <v>30</v>
      </c>
      <c r="AJ44" s="133" t="s">
        <v>163</v>
      </c>
      <c r="AK44" s="78" t="s">
        <v>398</v>
      </c>
      <c r="AL44" s="134">
        <f t="shared" si="9"/>
        <v>0</v>
      </c>
      <c r="AM44" s="446">
        <f t="shared" si="10"/>
        <v>30</v>
      </c>
      <c r="AN44" s="441">
        <f t="shared" si="11"/>
        <v>1</v>
      </c>
      <c r="AO44" s="454">
        <f>SUMIFS('Sub-Areas'!$D:$D,'Sub-Areas'!$B:$B,AH44)</f>
        <v>356235</v>
      </c>
      <c r="AP44" s="123">
        <f t="shared" si="12"/>
        <v>0.96008311637910126</v>
      </c>
      <c r="AQ44" s="124">
        <f t="shared" si="13"/>
        <v>11877</v>
      </c>
      <c r="AR44" s="124">
        <f t="shared" si="14"/>
        <v>368112</v>
      </c>
      <c r="AS44" s="433">
        <f t="shared" si="15"/>
        <v>0.99209262463414238</v>
      </c>
      <c r="AT44" s="118" t="str">
        <f t="shared" si="16"/>
        <v>Significant</v>
      </c>
      <c r="AU44" s="125">
        <f t="shared" si="17"/>
        <v>30</v>
      </c>
      <c r="BH44" s="43"/>
      <c r="BI44" s="43"/>
      <c r="BJ44" s="43"/>
      <c r="BK44" s="43"/>
    </row>
    <row r="45" spans="5:63" ht="16.5" customHeight="1" x14ac:dyDescent="0.25">
      <c r="E45" s="60" t="s">
        <v>580</v>
      </c>
      <c r="F45" s="75">
        <v>2</v>
      </c>
      <c r="G45" s="46" t="s">
        <v>163</v>
      </c>
      <c r="H45" s="55" t="s">
        <v>295</v>
      </c>
      <c r="I45" s="440">
        <f>IFERROR(INDEX('3.4-3.8 Map'!$CQ$5:$CT$74,MATCH(H45,'3.4-3.8 Map'!AreaNames,0),MATCH($C$4,'3.4-3.8 Map'!$CQ$4:$CT$4,0)),0)</f>
        <v>32.5</v>
      </c>
      <c r="J45" s="441">
        <f t="shared" si="23"/>
        <v>9</v>
      </c>
      <c r="K45" s="57">
        <f>SUMIFS('Sub-Areas'!$D:$D,'Sub-Areas'!$B:$B,H45)</f>
        <v>210</v>
      </c>
      <c r="L45" s="123">
        <f t="shared" si="24"/>
        <v>1.3502209540146892E-4</v>
      </c>
      <c r="M45" s="124">
        <f t="shared" si="25"/>
        <v>588006</v>
      </c>
      <c r="N45" s="124">
        <f t="shared" si="26"/>
        <v>588216</v>
      </c>
      <c r="O45" s="123">
        <f t="shared" si="27"/>
        <v>0.37820074699366873</v>
      </c>
      <c r="P45" s="118" t="str">
        <f t="shared" si="28"/>
        <v>Significant</v>
      </c>
      <c r="Q45" s="125" t="str">
        <f t="shared" si="29"/>
        <v>-</v>
      </c>
      <c r="AE45" s="127" t="s">
        <v>576</v>
      </c>
      <c r="AF45" s="118">
        <v>2</v>
      </c>
      <c r="AG45" s="46" t="s">
        <v>124</v>
      </c>
      <c r="AH45" s="131" t="s">
        <v>344</v>
      </c>
      <c r="AI45" s="135">
        <f>IFERROR(INDEX('3.4-3.8 Map'!$CQ$5:$CT$74,MATCH(AH45,'3.4-3.8 Map'!AreaNames,0),MATCH($C$4,'3.4-3.8 Map'!$CQ$4:$CT$4,0)),0)</f>
        <v>30</v>
      </c>
      <c r="AJ45" s="133" t="s">
        <v>163</v>
      </c>
      <c r="AK45" s="78" t="s">
        <v>182</v>
      </c>
      <c r="AL45" s="134">
        <f t="shared" si="9"/>
        <v>0</v>
      </c>
      <c r="AM45" s="446">
        <f t="shared" si="10"/>
        <v>30</v>
      </c>
      <c r="AN45" s="441">
        <f t="shared" si="11"/>
        <v>2</v>
      </c>
      <c r="AO45" s="454">
        <f>SUMIFS('Sub-Areas'!$D:$D,'Sub-Areas'!$B:$B,AH45)</f>
        <v>11877</v>
      </c>
      <c r="AP45" s="123">
        <f t="shared" si="12"/>
        <v>3.2009508255041154E-2</v>
      </c>
      <c r="AQ45" s="124">
        <f t="shared" si="13"/>
        <v>356235</v>
      </c>
      <c r="AR45" s="124">
        <f t="shared" si="14"/>
        <v>368112</v>
      </c>
      <c r="AS45" s="433">
        <f t="shared" si="15"/>
        <v>0.99209262463414238</v>
      </c>
      <c r="AT45" s="118" t="str">
        <f t="shared" si="16"/>
        <v>Significant</v>
      </c>
      <c r="AU45" s="125" t="str">
        <f t="shared" si="17"/>
        <v>-</v>
      </c>
      <c r="BH45" s="43"/>
      <c r="BI45" s="43"/>
      <c r="BJ45" s="43"/>
      <c r="BK45" s="43"/>
    </row>
    <row r="46" spans="5:63" ht="16.5" customHeight="1" x14ac:dyDescent="0.25">
      <c r="E46" s="60" t="s">
        <v>580</v>
      </c>
      <c r="F46" s="75">
        <v>2</v>
      </c>
      <c r="G46" s="46" t="s">
        <v>163</v>
      </c>
      <c r="H46" s="55" t="s">
        <v>297</v>
      </c>
      <c r="I46" s="442">
        <f>IFERROR(INDEX('3.4-3.8 Map'!$CQ$5:$CT$74,MATCH(H46,'3.4-3.8 Map'!AreaNames,0),MATCH($C$4,'3.4-3.8 Map'!$CQ$4:$CT$4,0)),0)</f>
        <v>32.5</v>
      </c>
      <c r="J46" s="441">
        <f t="shared" si="23"/>
        <v>10</v>
      </c>
      <c r="K46" s="57">
        <f>SUMIFS('Sub-Areas'!$D:$D,'Sub-Areas'!$B:$B,H46)</f>
        <v>29</v>
      </c>
      <c r="L46" s="123">
        <f t="shared" si="24"/>
        <v>1.8645908412583801E-5</v>
      </c>
      <c r="M46" s="124">
        <f t="shared" si="25"/>
        <v>588187</v>
      </c>
      <c r="N46" s="124">
        <f t="shared" si="26"/>
        <v>588216</v>
      </c>
      <c r="O46" s="123">
        <f t="shared" si="27"/>
        <v>0.37820074699366873</v>
      </c>
      <c r="P46" s="118" t="str">
        <f t="shared" si="28"/>
        <v>Significant</v>
      </c>
      <c r="Q46" s="125" t="str">
        <f t="shared" si="29"/>
        <v>-</v>
      </c>
      <c r="AE46" s="127" t="s">
        <v>576</v>
      </c>
      <c r="AF46" s="118">
        <v>2</v>
      </c>
      <c r="AG46" s="46" t="s">
        <v>124</v>
      </c>
      <c r="AH46" s="131" t="s">
        <v>404</v>
      </c>
      <c r="AI46" s="135">
        <f>IFERROR(INDEX('3.4-3.8 Map'!$CQ$5:$CT$74,MATCH(AH46,'3.4-3.8 Map'!AreaNames,0),MATCH($C$4,'3.4-3.8 Map'!$CQ$4:$CT$4,0)),0)</f>
        <v>0</v>
      </c>
      <c r="AJ46" s="133" t="s">
        <v>398</v>
      </c>
      <c r="AK46" s="78" t="s">
        <v>398</v>
      </c>
      <c r="AL46" s="134">
        <f t="shared" si="9"/>
        <v>0</v>
      </c>
      <c r="AM46" s="446">
        <f t="shared" si="10"/>
        <v>0</v>
      </c>
      <c r="AN46" s="441">
        <f t="shared" si="11"/>
        <v>3</v>
      </c>
      <c r="AO46" s="454">
        <f>SUMIFS('Sub-Areas'!$D:$D,'Sub-Areas'!$B:$B,AH46)</f>
        <v>2934</v>
      </c>
      <c r="AP46" s="123">
        <f t="shared" si="12"/>
        <v>7.9073753658576024E-3</v>
      </c>
      <c r="AQ46" s="124">
        <f t="shared" si="13"/>
        <v>368112</v>
      </c>
      <c r="AR46" s="124">
        <f t="shared" si="14"/>
        <v>371046</v>
      </c>
      <c r="AS46" s="433">
        <f t="shared" si="15"/>
        <v>1</v>
      </c>
      <c r="AT46" s="118" t="str">
        <f t="shared" si="16"/>
        <v>Significant</v>
      </c>
      <c r="AU46" s="125" t="str">
        <f t="shared" si="17"/>
        <v>-</v>
      </c>
      <c r="BH46" s="43"/>
      <c r="BI46" s="43"/>
      <c r="BJ46" s="43"/>
      <c r="BK46" s="43"/>
    </row>
    <row r="47" spans="5:63" ht="16.5" customHeight="1" x14ac:dyDescent="0.25">
      <c r="E47" s="60" t="s">
        <v>580</v>
      </c>
      <c r="F47" s="75">
        <v>2</v>
      </c>
      <c r="G47" s="46" t="s">
        <v>163</v>
      </c>
      <c r="H47" s="55" t="s">
        <v>347</v>
      </c>
      <c r="I47" s="442">
        <f>IFERROR(INDEX('3.4-3.8 Map'!$CQ$5:$CT$74,MATCH(H47,'3.4-3.8 Map'!AreaNames,0),MATCH($C$4,'3.4-3.8 Map'!$CQ$4:$CT$4,0)),0)</f>
        <v>30</v>
      </c>
      <c r="J47" s="441">
        <f t="shared" si="23"/>
        <v>11</v>
      </c>
      <c r="K47" s="57">
        <f>SUMIFS('Sub-Areas'!$D:$D,'Sub-Areas'!$B:$B,H47)</f>
        <v>598973</v>
      </c>
      <c r="L47" s="123">
        <f t="shared" si="24"/>
        <v>0.38511709309001924</v>
      </c>
      <c r="M47" s="124">
        <f t="shared" si="25"/>
        <v>956328</v>
      </c>
      <c r="N47" s="124">
        <f t="shared" si="26"/>
        <v>1555301</v>
      </c>
      <c r="O47" s="123">
        <f t="shared" si="27"/>
        <v>1</v>
      </c>
      <c r="P47" s="118" t="str">
        <f t="shared" si="28"/>
        <v>Significant</v>
      </c>
      <c r="Q47" s="125" t="str">
        <f t="shared" si="29"/>
        <v>-</v>
      </c>
      <c r="AE47" s="163" t="s">
        <v>576</v>
      </c>
      <c r="AF47" s="160">
        <v>2</v>
      </c>
      <c r="AG47" s="47" t="s">
        <v>128</v>
      </c>
      <c r="AH47" s="154" t="s">
        <v>245</v>
      </c>
      <c r="AI47" s="158">
        <f>IFERROR(INDEX('3.4-3.8 Map'!$CQ$5:$CT$74,MATCH(AH47,'3.4-3.8 Map'!AreaNames,0),MATCH($C$4,'3.4-3.8 Map'!$CQ$4:$CT$4,0)),0)</f>
        <v>35</v>
      </c>
      <c r="AJ47" s="155" t="s">
        <v>169</v>
      </c>
      <c r="AK47" s="156" t="s">
        <v>398</v>
      </c>
      <c r="AL47" s="157">
        <f t="shared" si="9"/>
        <v>0</v>
      </c>
      <c r="AM47" s="448">
        <f t="shared" si="10"/>
        <v>35</v>
      </c>
      <c r="AN47" s="449">
        <f t="shared" si="11"/>
        <v>1</v>
      </c>
      <c r="AO47" s="453">
        <f>SUMIFS('Sub-Areas'!$D:$D,'Sub-Areas'!$B:$B,AH47)</f>
        <v>132499</v>
      </c>
      <c r="AP47" s="159">
        <f t="shared" si="12"/>
        <v>1</v>
      </c>
      <c r="AQ47" s="161">
        <f t="shared" si="13"/>
        <v>0</v>
      </c>
      <c r="AR47" s="161">
        <f t="shared" si="14"/>
        <v>132499</v>
      </c>
      <c r="AS47" s="435">
        <f t="shared" si="15"/>
        <v>1</v>
      </c>
      <c r="AT47" s="160" t="str">
        <f t="shared" si="16"/>
        <v>Significant</v>
      </c>
      <c r="AU47" s="162">
        <f t="shared" si="17"/>
        <v>35</v>
      </c>
      <c r="BH47" s="43"/>
      <c r="BI47" s="43"/>
      <c r="BJ47" s="43"/>
      <c r="BK47" s="43"/>
    </row>
    <row r="48" spans="5:63" ht="16.5" customHeight="1" x14ac:dyDescent="0.25">
      <c r="E48" s="60" t="s">
        <v>580</v>
      </c>
      <c r="F48" s="75">
        <v>2</v>
      </c>
      <c r="G48" s="46" t="s">
        <v>163</v>
      </c>
      <c r="H48" s="55" t="s">
        <v>349</v>
      </c>
      <c r="I48" s="442">
        <f>IFERROR(INDEX('3.4-3.8 Map'!$CQ$5:$CT$74,MATCH(H48,'3.4-3.8 Map'!AreaNames,0),MATCH($C$4,'3.4-3.8 Map'!$CQ$4:$CT$4,0)),0)</f>
        <v>30</v>
      </c>
      <c r="J48" s="441">
        <f t="shared" si="23"/>
        <v>12</v>
      </c>
      <c r="K48" s="57">
        <f>SUMIFS('Sub-Areas'!$D:$D,'Sub-Areas'!$B:$B,H48)</f>
        <v>356235</v>
      </c>
      <c r="L48" s="123">
        <f t="shared" si="24"/>
        <v>0.22904569597782037</v>
      </c>
      <c r="M48" s="124">
        <f t="shared" si="25"/>
        <v>1199066</v>
      </c>
      <c r="N48" s="124">
        <f t="shared" si="26"/>
        <v>1555301</v>
      </c>
      <c r="O48" s="123">
        <f t="shared" si="27"/>
        <v>1</v>
      </c>
      <c r="P48" s="118" t="str">
        <f t="shared" si="28"/>
        <v>Significant</v>
      </c>
      <c r="Q48" s="125" t="str">
        <f t="shared" si="29"/>
        <v>-</v>
      </c>
      <c r="AE48" s="127" t="s">
        <v>576</v>
      </c>
      <c r="AF48" s="118">
        <v>2</v>
      </c>
      <c r="AG48" s="46" t="s">
        <v>126</v>
      </c>
      <c r="AH48" s="131" t="s">
        <v>249</v>
      </c>
      <c r="AI48" s="135">
        <f>IFERROR(INDEX('3.4-3.8 Map'!$CQ$5:$CT$74,MATCH(AH48,'3.4-3.8 Map'!AreaNames,0),MATCH($C$4,'3.4-3.8 Map'!$CQ$4:$CT$4,0)),0)</f>
        <v>35</v>
      </c>
      <c r="AJ48" s="133" t="s">
        <v>166</v>
      </c>
      <c r="AK48" s="78" t="s">
        <v>398</v>
      </c>
      <c r="AL48" s="134">
        <f t="shared" si="9"/>
        <v>0</v>
      </c>
      <c r="AM48" s="446">
        <f t="shared" si="10"/>
        <v>35</v>
      </c>
      <c r="AN48" s="441">
        <f t="shared" si="11"/>
        <v>1</v>
      </c>
      <c r="AO48" s="454">
        <f>SUMIFS('Sub-Areas'!$D:$D,'Sub-Areas'!$B:$B,AH48)</f>
        <v>369175</v>
      </c>
      <c r="AP48" s="123">
        <f t="shared" si="12"/>
        <v>1</v>
      </c>
      <c r="AQ48" s="124">
        <f t="shared" si="13"/>
        <v>0</v>
      </c>
      <c r="AR48" s="124">
        <f t="shared" si="14"/>
        <v>369175</v>
      </c>
      <c r="AS48" s="433">
        <f t="shared" si="15"/>
        <v>1</v>
      </c>
      <c r="AT48" s="118" t="str">
        <f t="shared" si="16"/>
        <v>Significant</v>
      </c>
      <c r="AU48" s="125">
        <f t="shared" si="17"/>
        <v>35</v>
      </c>
      <c r="BH48" s="43"/>
      <c r="BI48" s="43"/>
      <c r="BJ48" s="43"/>
      <c r="BK48" s="43"/>
    </row>
    <row r="49" spans="5:63" ht="16.5" customHeight="1" x14ac:dyDescent="0.25">
      <c r="E49" s="60" t="s">
        <v>580</v>
      </c>
      <c r="F49" s="75">
        <v>2</v>
      </c>
      <c r="G49" s="46" t="s">
        <v>163</v>
      </c>
      <c r="H49" s="55" t="s">
        <v>344</v>
      </c>
      <c r="I49" s="442">
        <f>IFERROR(INDEX('3.4-3.8 Map'!$CQ$5:$CT$74,MATCH(H49,'3.4-3.8 Map'!AreaNames,0),MATCH($C$4,'3.4-3.8 Map'!$CQ$4:$CT$4,0)),0)</f>
        <v>30</v>
      </c>
      <c r="J49" s="441">
        <f t="shared" si="23"/>
        <v>13</v>
      </c>
      <c r="K49" s="57">
        <f>SUMIFS('Sub-Areas'!$D:$D,'Sub-Areas'!$B:$B,H49)</f>
        <v>11877</v>
      </c>
      <c r="L49" s="123">
        <f t="shared" si="24"/>
        <v>7.6364639384916486E-3</v>
      </c>
      <c r="M49" s="124">
        <f t="shared" si="25"/>
        <v>1543424</v>
      </c>
      <c r="N49" s="124">
        <f t="shared" si="26"/>
        <v>1555301</v>
      </c>
      <c r="O49" s="123">
        <f t="shared" si="27"/>
        <v>1</v>
      </c>
      <c r="P49" s="118" t="str">
        <f t="shared" si="28"/>
        <v>Significant</v>
      </c>
      <c r="Q49" s="125" t="str">
        <f t="shared" si="29"/>
        <v>-</v>
      </c>
      <c r="AE49" s="127" t="s">
        <v>576</v>
      </c>
      <c r="AF49" s="118">
        <v>2</v>
      </c>
      <c r="AG49" s="46" t="s">
        <v>132</v>
      </c>
      <c r="AH49" s="131" t="s">
        <v>253</v>
      </c>
      <c r="AI49" s="135">
        <f>IFERROR(INDEX('3.4-3.8 Map'!$CQ$5:$CT$74,MATCH(AH49,'3.4-3.8 Map'!AreaNames,0),MATCH($C$4,'3.4-3.8 Map'!$CQ$4:$CT$4,0)),0)</f>
        <v>65</v>
      </c>
      <c r="AJ49" s="133" t="s">
        <v>175</v>
      </c>
      <c r="AK49" s="78" t="s">
        <v>398</v>
      </c>
      <c r="AL49" s="134">
        <f t="shared" si="9"/>
        <v>0</v>
      </c>
      <c r="AM49" s="446">
        <f t="shared" si="10"/>
        <v>65</v>
      </c>
      <c r="AN49" s="441">
        <f t="shared" si="11"/>
        <v>1</v>
      </c>
      <c r="AO49" s="454">
        <f>SUMIFS('Sub-Areas'!$D:$D,'Sub-Areas'!$B:$B,AH49)</f>
        <v>90436</v>
      </c>
      <c r="AP49" s="123">
        <f t="shared" si="12"/>
        <v>1</v>
      </c>
      <c r="AQ49" s="124">
        <f t="shared" si="13"/>
        <v>0</v>
      </c>
      <c r="AR49" s="124">
        <f t="shared" si="14"/>
        <v>90436</v>
      </c>
      <c r="AS49" s="433">
        <f t="shared" si="15"/>
        <v>1</v>
      </c>
      <c r="AT49" s="118" t="str">
        <f t="shared" si="16"/>
        <v>Significant</v>
      </c>
      <c r="AU49" s="125">
        <f t="shared" si="17"/>
        <v>65</v>
      </c>
      <c r="BH49" s="43"/>
      <c r="BI49" s="43"/>
      <c r="BJ49" s="43"/>
      <c r="BK49" s="43"/>
    </row>
    <row r="50" spans="5:63" ht="16.5" customHeight="1" thickBot="1" x14ac:dyDescent="0.3">
      <c r="E50" s="60" t="s">
        <v>580</v>
      </c>
      <c r="F50" s="75">
        <v>2</v>
      </c>
      <c r="G50" s="46" t="s">
        <v>169</v>
      </c>
      <c r="H50" s="55" t="s">
        <v>58</v>
      </c>
      <c r="I50" s="442">
        <f>IFERROR(INDEX('3.4-3.8 Map'!$CQ$5:$CT$74,MATCH(H50,'3.4-3.8 Map'!AreaNames,0),MATCH($C$4,'3.4-3.8 Map'!$CQ$4:$CT$4,0)),0)</f>
        <v>35</v>
      </c>
      <c r="J50" s="441">
        <f t="shared" si="23"/>
        <v>1</v>
      </c>
      <c r="K50" s="57">
        <f>SUMIFS('Sub-Areas'!$D:$D,'Sub-Areas'!$B:$B,H50)</f>
        <v>283263</v>
      </c>
      <c r="L50" s="123">
        <f t="shared" si="24"/>
        <v>0.50923960039335048</v>
      </c>
      <c r="M50" s="124">
        <f t="shared" si="25"/>
        <v>272984</v>
      </c>
      <c r="N50" s="124">
        <f t="shared" si="26"/>
        <v>556247</v>
      </c>
      <c r="O50" s="123">
        <f t="shared" si="27"/>
        <v>1</v>
      </c>
      <c r="P50" s="118" t="str">
        <f t="shared" si="28"/>
        <v>Significant</v>
      </c>
      <c r="Q50" s="125">
        <f t="shared" si="29"/>
        <v>35</v>
      </c>
      <c r="AE50" s="172" t="s">
        <v>576</v>
      </c>
      <c r="AF50" s="173">
        <v>2</v>
      </c>
      <c r="AG50" s="406" t="s">
        <v>89</v>
      </c>
      <c r="AH50" s="174" t="s">
        <v>90</v>
      </c>
      <c r="AI50" s="178">
        <f>IFERROR(INDEX('3.4-3.8 Map'!$CQ$5:$CT$74,MATCH(AH50,'3.4-3.8 Map'!AreaNames,0),MATCH($C$4,'3.4-3.8 Map'!$CQ$4:$CT$4,0)),0)</f>
        <v>35</v>
      </c>
      <c r="AJ50" s="175" t="s">
        <v>157</v>
      </c>
      <c r="AK50" s="176" t="s">
        <v>398</v>
      </c>
      <c r="AL50" s="177">
        <f t="shared" si="9"/>
        <v>0</v>
      </c>
      <c r="AM50" s="450">
        <f t="shared" si="10"/>
        <v>35</v>
      </c>
      <c r="AN50" s="451">
        <f t="shared" si="11"/>
        <v>1</v>
      </c>
      <c r="AO50" s="455">
        <f>SUMIFS('Sub-Areas'!$D:$D,'Sub-Areas'!$B:$B,AH50)</f>
        <v>193137</v>
      </c>
      <c r="AP50" s="91">
        <f t="shared" si="12"/>
        <v>1</v>
      </c>
      <c r="AQ50" s="90">
        <f t="shared" si="13"/>
        <v>0</v>
      </c>
      <c r="AR50" s="90">
        <f t="shared" si="14"/>
        <v>193137</v>
      </c>
      <c r="AS50" s="436">
        <f t="shared" si="15"/>
        <v>1</v>
      </c>
      <c r="AT50" s="173" t="str">
        <f t="shared" si="16"/>
        <v>Significant</v>
      </c>
      <c r="AU50" s="179">
        <f t="shared" si="17"/>
        <v>35</v>
      </c>
      <c r="BH50" s="43"/>
      <c r="BI50" s="43"/>
      <c r="BJ50" s="43"/>
      <c r="BK50" s="43"/>
    </row>
    <row r="51" spans="5:63" ht="16.5" customHeight="1" x14ac:dyDescent="0.25">
      <c r="E51" s="60" t="s">
        <v>580</v>
      </c>
      <c r="F51" s="75">
        <v>2</v>
      </c>
      <c r="G51" s="46" t="s">
        <v>169</v>
      </c>
      <c r="H51" s="55" t="s">
        <v>71</v>
      </c>
      <c r="I51" s="440">
        <f>IFERROR(INDEX('3.4-3.8 Map'!$CQ$5:$CT$74,MATCH(H51,'3.4-3.8 Map'!AreaNames,0),MATCH($C$4,'3.4-3.8 Map'!$CQ$4:$CT$4,0)),0)</f>
        <v>35</v>
      </c>
      <c r="J51" s="441">
        <f t="shared" si="23"/>
        <v>2</v>
      </c>
      <c r="K51" s="57">
        <f>SUMIFS('Sub-Areas'!$D:$D,'Sub-Areas'!$B:$B,H51)</f>
        <v>139083</v>
      </c>
      <c r="L51" s="123">
        <f t="shared" si="24"/>
        <v>0.25003820245322672</v>
      </c>
      <c r="M51" s="124">
        <f t="shared" si="25"/>
        <v>417164</v>
      </c>
      <c r="N51" s="124">
        <f t="shared" si="26"/>
        <v>556247</v>
      </c>
      <c r="O51" s="123">
        <f t="shared" si="27"/>
        <v>1</v>
      </c>
      <c r="P51" s="118" t="str">
        <f t="shared" si="28"/>
        <v>Significant</v>
      </c>
      <c r="Q51" s="125" t="str">
        <f t="shared" si="29"/>
        <v>-</v>
      </c>
      <c r="BH51" s="43"/>
      <c r="BI51" s="43"/>
      <c r="BJ51" s="43"/>
      <c r="BK51" s="43"/>
    </row>
    <row r="52" spans="5:63" ht="16.5" customHeight="1" x14ac:dyDescent="0.25">
      <c r="E52" s="60" t="s">
        <v>580</v>
      </c>
      <c r="F52" s="75">
        <v>2</v>
      </c>
      <c r="G52" s="46" t="s">
        <v>169</v>
      </c>
      <c r="H52" s="55" t="s">
        <v>245</v>
      </c>
      <c r="I52" s="442">
        <f>IFERROR(INDEX('3.4-3.8 Map'!$CQ$5:$CT$74,MATCH(H52,'3.4-3.8 Map'!AreaNames,0),MATCH($C$4,'3.4-3.8 Map'!$CQ$4:$CT$4,0)),0)</f>
        <v>35</v>
      </c>
      <c r="J52" s="441">
        <f t="shared" si="23"/>
        <v>3</v>
      </c>
      <c r="K52" s="57">
        <f>SUMIFS('Sub-Areas'!$D:$D,'Sub-Areas'!$B:$B,H52)</f>
        <v>132499</v>
      </c>
      <c r="L52" s="123">
        <f t="shared" si="24"/>
        <v>0.23820173412171211</v>
      </c>
      <c r="M52" s="124">
        <f t="shared" si="25"/>
        <v>423748</v>
      </c>
      <c r="N52" s="124">
        <f t="shared" si="26"/>
        <v>556247</v>
      </c>
      <c r="O52" s="123">
        <f t="shared" si="27"/>
        <v>1</v>
      </c>
      <c r="P52" s="118" t="str">
        <f t="shared" si="28"/>
        <v>Significant</v>
      </c>
      <c r="Q52" s="125" t="str">
        <f t="shared" si="29"/>
        <v>-</v>
      </c>
      <c r="BH52" s="43"/>
      <c r="BI52" s="43"/>
      <c r="BJ52" s="43"/>
      <c r="BK52" s="43"/>
    </row>
    <row r="53" spans="5:63" ht="16.5" customHeight="1" x14ac:dyDescent="0.25">
      <c r="E53" s="60" t="s">
        <v>580</v>
      </c>
      <c r="F53" s="75">
        <v>2</v>
      </c>
      <c r="G53" s="46" t="s">
        <v>169</v>
      </c>
      <c r="H53" s="55" t="s">
        <v>383</v>
      </c>
      <c r="I53" s="440">
        <f>IFERROR(INDEX('3.4-3.8 Map'!$CQ$5:$CT$74,MATCH(H53,'3.4-3.8 Map'!AreaNames,0),MATCH($C$4,'3.4-3.8 Map'!$CQ$4:$CT$4,0)),0)</f>
        <v>35</v>
      </c>
      <c r="J53" s="441">
        <f t="shared" si="23"/>
        <v>4</v>
      </c>
      <c r="K53" s="57">
        <f>SUMIFS('Sub-Areas'!$D:$D,'Sub-Areas'!$B:$B,H53)</f>
        <v>1402</v>
      </c>
      <c r="L53" s="123">
        <f t="shared" si="24"/>
        <v>2.5204630317107327E-3</v>
      </c>
      <c r="M53" s="124">
        <f t="shared" si="25"/>
        <v>554845</v>
      </c>
      <c r="N53" s="124">
        <f t="shared" si="26"/>
        <v>556247</v>
      </c>
      <c r="O53" s="123">
        <f t="shared" si="27"/>
        <v>1</v>
      </c>
      <c r="P53" s="118" t="str">
        <f t="shared" si="28"/>
        <v>Significant</v>
      </c>
      <c r="Q53" s="125" t="str">
        <f t="shared" si="29"/>
        <v>-</v>
      </c>
      <c r="BH53" s="43"/>
      <c r="BI53" s="43"/>
      <c r="BJ53" s="43"/>
      <c r="BK53" s="43"/>
    </row>
    <row r="54" spans="5:63" ht="16.5" customHeight="1" x14ac:dyDescent="0.25">
      <c r="E54" s="60" t="s">
        <v>580</v>
      </c>
      <c r="F54" s="75">
        <v>2</v>
      </c>
      <c r="G54" s="46" t="s">
        <v>166</v>
      </c>
      <c r="H54" s="55" t="s">
        <v>366</v>
      </c>
      <c r="I54" s="442">
        <f>IFERROR(INDEX('3.4-3.8 Map'!$CQ$5:$CT$74,MATCH(H54,'3.4-3.8 Map'!AreaNames,0),MATCH($C$4,'3.4-3.8 Map'!$CQ$4:$CT$4,0)),0)</f>
        <v>35</v>
      </c>
      <c r="J54" s="441">
        <f t="shared" si="23"/>
        <v>1</v>
      </c>
      <c r="K54" s="57">
        <f>SUMIFS('Sub-Areas'!$D:$D,'Sub-Areas'!$B:$B,H54)</f>
        <v>560312</v>
      </c>
      <c r="L54" s="123">
        <f t="shared" si="24"/>
        <v>0.34946178549131601</v>
      </c>
      <c r="M54" s="124">
        <f t="shared" si="25"/>
        <v>1043045</v>
      </c>
      <c r="N54" s="124">
        <f t="shared" si="26"/>
        <v>1603357</v>
      </c>
      <c r="O54" s="123">
        <f t="shared" si="27"/>
        <v>1</v>
      </c>
      <c r="P54" s="118" t="str">
        <f t="shared" si="28"/>
        <v>Significant</v>
      </c>
      <c r="Q54" s="125">
        <f t="shared" si="29"/>
        <v>35</v>
      </c>
      <c r="BH54" s="43"/>
      <c r="BI54" s="43"/>
      <c r="BJ54" s="43"/>
      <c r="BK54" s="43"/>
    </row>
    <row r="55" spans="5:63" ht="16.5" customHeight="1" x14ac:dyDescent="0.25">
      <c r="E55" s="60" t="s">
        <v>580</v>
      </c>
      <c r="F55" s="75">
        <v>2</v>
      </c>
      <c r="G55" s="46" t="s">
        <v>166</v>
      </c>
      <c r="H55" s="55" t="s">
        <v>249</v>
      </c>
      <c r="I55" s="442">
        <f>IFERROR(INDEX('3.4-3.8 Map'!$CQ$5:$CT$74,MATCH(H55,'3.4-3.8 Map'!AreaNames,0),MATCH($C$4,'3.4-3.8 Map'!$CQ$4:$CT$4,0)),0)</f>
        <v>35</v>
      </c>
      <c r="J55" s="441">
        <f t="shared" si="23"/>
        <v>2</v>
      </c>
      <c r="K55" s="57">
        <f>SUMIFS('Sub-Areas'!$D:$D,'Sub-Areas'!$B:$B,H55)</f>
        <v>369175</v>
      </c>
      <c r="L55" s="123">
        <f t="shared" si="24"/>
        <v>0.23025127903517431</v>
      </c>
      <c r="M55" s="124">
        <f t="shared" si="25"/>
        <v>1234182</v>
      </c>
      <c r="N55" s="124">
        <f t="shared" si="26"/>
        <v>1603357</v>
      </c>
      <c r="O55" s="123">
        <f t="shared" si="27"/>
        <v>1</v>
      </c>
      <c r="P55" s="118" t="str">
        <f t="shared" si="28"/>
        <v>Significant</v>
      </c>
      <c r="Q55" s="125" t="str">
        <f t="shared" si="29"/>
        <v>-</v>
      </c>
      <c r="BH55" s="43"/>
      <c r="BI55" s="43"/>
      <c r="BJ55" s="43"/>
      <c r="BK55" s="43"/>
    </row>
    <row r="56" spans="5:63" ht="16.5" customHeight="1" x14ac:dyDescent="0.25">
      <c r="E56" s="60" t="s">
        <v>580</v>
      </c>
      <c r="F56" s="75">
        <v>2</v>
      </c>
      <c r="G56" s="46" t="s">
        <v>166</v>
      </c>
      <c r="H56" s="55" t="s">
        <v>388</v>
      </c>
      <c r="I56" s="442">
        <f>IFERROR(INDEX('3.4-3.8 Map'!$CQ$5:$CT$74,MATCH(H56,'3.4-3.8 Map'!AreaNames,0),MATCH($C$4,'3.4-3.8 Map'!$CQ$4:$CT$4,0)),0)</f>
        <v>35</v>
      </c>
      <c r="J56" s="441">
        <f t="shared" si="23"/>
        <v>3</v>
      </c>
      <c r="K56" s="57">
        <f>SUMIFS('Sub-Areas'!$D:$D,'Sub-Areas'!$B:$B,H56)</f>
        <v>299524</v>
      </c>
      <c r="L56" s="123">
        <f t="shared" si="24"/>
        <v>0.18681054811872838</v>
      </c>
      <c r="M56" s="124">
        <f t="shared" si="25"/>
        <v>1303833</v>
      </c>
      <c r="N56" s="124">
        <f t="shared" si="26"/>
        <v>1603357</v>
      </c>
      <c r="O56" s="123">
        <f t="shared" si="27"/>
        <v>1</v>
      </c>
      <c r="P56" s="118" t="str">
        <f t="shared" si="28"/>
        <v>Significant</v>
      </c>
      <c r="Q56" s="125" t="str">
        <f t="shared" si="29"/>
        <v>-</v>
      </c>
      <c r="BH56" s="43"/>
      <c r="BI56" s="43"/>
      <c r="BJ56" s="43"/>
      <c r="BK56" s="43"/>
    </row>
    <row r="57" spans="5:63" ht="16.5" customHeight="1" x14ac:dyDescent="0.25">
      <c r="E57" s="60" t="s">
        <v>580</v>
      </c>
      <c r="F57" s="75">
        <v>2</v>
      </c>
      <c r="G57" s="46" t="s">
        <v>166</v>
      </c>
      <c r="H57" s="55" t="s">
        <v>307</v>
      </c>
      <c r="I57" s="442">
        <f>IFERROR(INDEX('3.4-3.8 Map'!$CQ$5:$CT$74,MATCH(H57,'3.4-3.8 Map'!AreaNames,0),MATCH($C$4,'3.4-3.8 Map'!$CQ$4:$CT$4,0)),0)</f>
        <v>35</v>
      </c>
      <c r="J57" s="441">
        <f t="shared" si="23"/>
        <v>4</v>
      </c>
      <c r="K57" s="57">
        <f>SUMIFS('Sub-Areas'!$D:$D,'Sub-Areas'!$B:$B,H57)</f>
        <v>214476</v>
      </c>
      <c r="L57" s="123">
        <f t="shared" si="24"/>
        <v>0.13376684044788528</v>
      </c>
      <c r="M57" s="124">
        <f t="shared" si="25"/>
        <v>1388881</v>
      </c>
      <c r="N57" s="124">
        <f t="shared" si="26"/>
        <v>1603357</v>
      </c>
      <c r="O57" s="123">
        <f t="shared" si="27"/>
        <v>1</v>
      </c>
      <c r="P57" s="118" t="str">
        <f t="shared" si="28"/>
        <v>Significant</v>
      </c>
      <c r="Q57" s="125" t="str">
        <f t="shared" si="29"/>
        <v>-</v>
      </c>
      <c r="BH57" s="43"/>
      <c r="BI57" s="43"/>
      <c r="BJ57" s="43"/>
      <c r="BK57" s="43"/>
    </row>
    <row r="58" spans="5:63" ht="16.5" customHeight="1" x14ac:dyDescent="0.25">
      <c r="E58" s="60" t="s">
        <v>580</v>
      </c>
      <c r="F58" s="75">
        <v>2</v>
      </c>
      <c r="G58" s="46" t="s">
        <v>166</v>
      </c>
      <c r="H58" s="55" t="s">
        <v>196</v>
      </c>
      <c r="I58" s="442">
        <f>IFERROR(INDEX('3.4-3.8 Map'!$CQ$5:$CT$74,MATCH(H58,'3.4-3.8 Map'!AreaNames,0),MATCH($C$4,'3.4-3.8 Map'!$CQ$4:$CT$4,0)),0)</f>
        <v>35</v>
      </c>
      <c r="J58" s="441">
        <f t="shared" si="23"/>
        <v>5</v>
      </c>
      <c r="K58" s="57">
        <f>SUMIFS('Sub-Areas'!$D:$D,'Sub-Areas'!$B:$B,H58)</f>
        <v>124113</v>
      </c>
      <c r="L58" s="123">
        <f t="shared" si="24"/>
        <v>7.7408212893323197E-2</v>
      </c>
      <c r="M58" s="124">
        <f t="shared" si="25"/>
        <v>1479244</v>
      </c>
      <c r="N58" s="124">
        <f t="shared" si="26"/>
        <v>1603357</v>
      </c>
      <c r="O58" s="123">
        <f t="shared" si="27"/>
        <v>1</v>
      </c>
      <c r="P58" s="118" t="str">
        <f t="shared" si="28"/>
        <v>Significant</v>
      </c>
      <c r="Q58" s="125" t="str">
        <f t="shared" si="29"/>
        <v>-</v>
      </c>
      <c r="BH58" s="43"/>
      <c r="BI58" s="43"/>
      <c r="BJ58" s="43"/>
      <c r="BK58" s="43"/>
    </row>
    <row r="59" spans="5:63" ht="16.5" customHeight="1" x14ac:dyDescent="0.25">
      <c r="E59" s="60" t="s">
        <v>580</v>
      </c>
      <c r="F59" s="75">
        <v>2</v>
      </c>
      <c r="G59" s="46" t="s">
        <v>166</v>
      </c>
      <c r="H59" s="55" t="s">
        <v>312</v>
      </c>
      <c r="I59" s="440">
        <f>IFERROR(INDEX('3.4-3.8 Map'!$CQ$5:$CT$74,MATCH(H59,'3.4-3.8 Map'!AreaNames,0),MATCH($C$4,'3.4-3.8 Map'!$CQ$4:$CT$4,0)),0)</f>
        <v>35</v>
      </c>
      <c r="J59" s="441">
        <f t="shared" si="23"/>
        <v>6</v>
      </c>
      <c r="K59" s="57">
        <f>SUMIFS('Sub-Areas'!$D:$D,'Sub-Areas'!$B:$B,H59)</f>
        <v>28040</v>
      </c>
      <c r="L59" s="123">
        <f t="shared" si="24"/>
        <v>1.7488307345151454E-2</v>
      </c>
      <c r="M59" s="124">
        <f t="shared" si="25"/>
        <v>1575317</v>
      </c>
      <c r="N59" s="124">
        <f t="shared" si="26"/>
        <v>1603357</v>
      </c>
      <c r="O59" s="123">
        <f t="shared" si="27"/>
        <v>1</v>
      </c>
      <c r="P59" s="118" t="str">
        <f t="shared" si="28"/>
        <v>Significant</v>
      </c>
      <c r="Q59" s="125" t="str">
        <f t="shared" si="29"/>
        <v>-</v>
      </c>
      <c r="BH59" s="43"/>
      <c r="BI59" s="43"/>
      <c r="BJ59" s="43"/>
      <c r="BK59" s="43"/>
    </row>
    <row r="60" spans="5:63" ht="16.5" customHeight="1" x14ac:dyDescent="0.25">
      <c r="E60" s="60" t="s">
        <v>580</v>
      </c>
      <c r="F60" s="75">
        <v>2</v>
      </c>
      <c r="G60" s="46" t="s">
        <v>166</v>
      </c>
      <c r="H60" s="55" t="s">
        <v>310</v>
      </c>
      <c r="I60" s="442">
        <f>IFERROR(INDEX('3.4-3.8 Map'!$CQ$5:$CT$74,MATCH(H60,'3.4-3.8 Map'!AreaNames,0),MATCH($C$4,'3.4-3.8 Map'!$CQ$4:$CT$4,0)),0)</f>
        <v>35</v>
      </c>
      <c r="J60" s="441">
        <f t="shared" si="23"/>
        <v>7</v>
      </c>
      <c r="K60" s="57">
        <f>SUMIFS('Sub-Areas'!$D:$D,'Sub-Areas'!$B:$B,H60)</f>
        <v>6000</v>
      </c>
      <c r="L60" s="123">
        <f t="shared" si="24"/>
        <v>3.7421485046686422E-3</v>
      </c>
      <c r="M60" s="124">
        <f t="shared" si="25"/>
        <v>1597357</v>
      </c>
      <c r="N60" s="124">
        <f t="shared" si="26"/>
        <v>1603357</v>
      </c>
      <c r="O60" s="123">
        <f t="shared" si="27"/>
        <v>1</v>
      </c>
      <c r="P60" s="118" t="str">
        <f t="shared" si="28"/>
        <v>Significant</v>
      </c>
      <c r="Q60" s="125" t="str">
        <f t="shared" si="29"/>
        <v>-</v>
      </c>
      <c r="BH60" s="43"/>
      <c r="BI60" s="43"/>
      <c r="BJ60" s="43"/>
      <c r="BK60" s="43"/>
    </row>
    <row r="61" spans="5:63" ht="16.5" customHeight="1" x14ac:dyDescent="0.25">
      <c r="E61" s="60" t="s">
        <v>580</v>
      </c>
      <c r="F61" s="75">
        <v>2</v>
      </c>
      <c r="G61" s="46" t="s">
        <v>166</v>
      </c>
      <c r="H61" s="55" t="s">
        <v>314</v>
      </c>
      <c r="I61" s="440">
        <f>IFERROR(INDEX('3.4-3.8 Map'!$CQ$5:$CT$74,MATCH(H61,'3.4-3.8 Map'!AreaNames,0),MATCH($C$4,'3.4-3.8 Map'!$CQ$4:$CT$4,0)),0)</f>
        <v>35</v>
      </c>
      <c r="J61" s="441">
        <f t="shared" si="23"/>
        <v>8</v>
      </c>
      <c r="K61" s="57">
        <f>SUMIFS('Sub-Areas'!$D:$D,'Sub-Areas'!$B:$B,H61)</f>
        <v>777</v>
      </c>
      <c r="L61" s="123">
        <f t="shared" si="24"/>
        <v>4.8460823135458917E-4</v>
      </c>
      <c r="M61" s="124">
        <f t="shared" si="25"/>
        <v>1602580</v>
      </c>
      <c r="N61" s="124">
        <f t="shared" si="26"/>
        <v>1603357</v>
      </c>
      <c r="O61" s="123">
        <f t="shared" si="27"/>
        <v>1</v>
      </c>
      <c r="P61" s="118" t="str">
        <f t="shared" si="28"/>
        <v>Significant</v>
      </c>
      <c r="Q61" s="125" t="str">
        <f t="shared" si="29"/>
        <v>-</v>
      </c>
      <c r="BH61" s="43"/>
      <c r="BI61" s="43"/>
      <c r="BJ61" s="43"/>
      <c r="BK61" s="43"/>
    </row>
    <row r="62" spans="5:63" ht="16.5" customHeight="1" x14ac:dyDescent="0.25">
      <c r="E62" s="60" t="s">
        <v>580</v>
      </c>
      <c r="F62" s="75">
        <v>2</v>
      </c>
      <c r="G62" s="46" t="s">
        <v>166</v>
      </c>
      <c r="H62" s="55" t="s">
        <v>369</v>
      </c>
      <c r="I62" s="440">
        <f>IFERROR(INDEX('3.4-3.8 Map'!$CQ$5:$CT$74,MATCH(H62,'3.4-3.8 Map'!AreaNames,0),MATCH($C$4,'3.4-3.8 Map'!$CQ$4:$CT$4,0)),0)</f>
        <v>35</v>
      </c>
      <c r="J62" s="441">
        <f t="shared" si="23"/>
        <v>9</v>
      </c>
      <c r="K62" s="57">
        <f>SUMIFS('Sub-Areas'!$D:$D,'Sub-Areas'!$B:$B,H62)</f>
        <v>704</v>
      </c>
      <c r="L62" s="123">
        <f t="shared" si="24"/>
        <v>4.3907875788112068E-4</v>
      </c>
      <c r="M62" s="124">
        <f t="shared" si="25"/>
        <v>1602653</v>
      </c>
      <c r="N62" s="124">
        <f t="shared" si="26"/>
        <v>1603357</v>
      </c>
      <c r="O62" s="123">
        <f t="shared" si="27"/>
        <v>1</v>
      </c>
      <c r="P62" s="118" t="str">
        <f t="shared" si="28"/>
        <v>Significant</v>
      </c>
      <c r="Q62" s="125" t="str">
        <f t="shared" si="29"/>
        <v>-</v>
      </c>
      <c r="BH62" s="43"/>
      <c r="BI62" s="43"/>
      <c r="BJ62" s="43"/>
      <c r="BK62" s="43"/>
    </row>
    <row r="63" spans="5:63" ht="16.5" customHeight="1" x14ac:dyDescent="0.25">
      <c r="E63" s="60" t="s">
        <v>580</v>
      </c>
      <c r="F63" s="75">
        <v>2</v>
      </c>
      <c r="G63" s="46" t="s">
        <v>166</v>
      </c>
      <c r="H63" s="55" t="s">
        <v>372</v>
      </c>
      <c r="I63" s="440">
        <f>IFERROR(INDEX('3.4-3.8 Map'!$CQ$5:$CT$74,MATCH(H63,'3.4-3.8 Map'!AreaNames,0),MATCH($C$4,'3.4-3.8 Map'!$CQ$4:$CT$4,0)),0)</f>
        <v>35</v>
      </c>
      <c r="J63" s="441">
        <f t="shared" si="23"/>
        <v>10</v>
      </c>
      <c r="K63" s="57">
        <f>SUMIFS('Sub-Areas'!$D:$D,'Sub-Areas'!$B:$B,H63)</f>
        <v>230</v>
      </c>
      <c r="L63" s="123">
        <f t="shared" si="24"/>
        <v>1.4344902601229795E-4</v>
      </c>
      <c r="M63" s="124">
        <f t="shared" si="25"/>
        <v>1603127</v>
      </c>
      <c r="N63" s="124">
        <f t="shared" si="26"/>
        <v>1603357</v>
      </c>
      <c r="O63" s="123">
        <f t="shared" si="27"/>
        <v>1</v>
      </c>
      <c r="P63" s="118" t="str">
        <f t="shared" si="28"/>
        <v>Significant</v>
      </c>
      <c r="Q63" s="125" t="str">
        <f t="shared" si="29"/>
        <v>-</v>
      </c>
      <c r="BH63" s="43"/>
      <c r="BI63" s="43"/>
      <c r="BJ63" s="43"/>
      <c r="BK63" s="43"/>
    </row>
    <row r="64" spans="5:63" ht="16.5" customHeight="1" x14ac:dyDescent="0.25">
      <c r="E64" s="60" t="s">
        <v>580</v>
      </c>
      <c r="F64" s="75">
        <v>2</v>
      </c>
      <c r="G64" s="46" t="s">
        <v>166</v>
      </c>
      <c r="H64" s="55" t="s">
        <v>374</v>
      </c>
      <c r="I64" s="442">
        <f>IFERROR(INDEX('3.4-3.8 Map'!$CQ$5:$CT$74,MATCH(H64,'3.4-3.8 Map'!AreaNames,0),MATCH($C$4,'3.4-3.8 Map'!$CQ$4:$CT$4,0)),0)</f>
        <v>35</v>
      </c>
      <c r="J64" s="441">
        <f t="shared" si="23"/>
        <v>11</v>
      </c>
      <c r="K64" s="57">
        <f>SUMIFS('Sub-Areas'!$D:$D,'Sub-Areas'!$B:$B,H64)</f>
        <v>6</v>
      </c>
      <c r="L64" s="123">
        <f t="shared" si="24"/>
        <v>3.7421485046686422E-6</v>
      </c>
      <c r="M64" s="124">
        <f t="shared" si="25"/>
        <v>1603351</v>
      </c>
      <c r="N64" s="124">
        <f t="shared" si="26"/>
        <v>1603357</v>
      </c>
      <c r="O64" s="123">
        <f t="shared" si="27"/>
        <v>1</v>
      </c>
      <c r="P64" s="118" t="str">
        <f t="shared" si="28"/>
        <v>Significant</v>
      </c>
      <c r="Q64" s="125" t="str">
        <f t="shared" si="29"/>
        <v>-</v>
      </c>
      <c r="BH64" s="43"/>
      <c r="BI64" s="43"/>
      <c r="BJ64" s="43"/>
      <c r="BK64" s="43"/>
    </row>
    <row r="65" spans="5:63" ht="16.5" customHeight="1" x14ac:dyDescent="0.25">
      <c r="E65" s="60" t="s">
        <v>580</v>
      </c>
      <c r="F65" s="75">
        <v>2</v>
      </c>
      <c r="G65" s="46" t="s">
        <v>175</v>
      </c>
      <c r="H65" s="55" t="s">
        <v>379</v>
      </c>
      <c r="I65" s="440">
        <f>IFERROR(INDEX('3.4-3.8 Map'!$CQ$5:$CT$74,MATCH(H65,'3.4-3.8 Map'!AreaNames,0),MATCH($C$4,'3.4-3.8 Map'!$CQ$4:$CT$4,0)),0)</f>
        <v>65</v>
      </c>
      <c r="J65" s="441">
        <f t="shared" si="23"/>
        <v>1</v>
      </c>
      <c r="K65" s="57">
        <f>SUMIFS('Sub-Areas'!$D:$D,'Sub-Areas'!$B:$B,H65)</f>
        <v>229260</v>
      </c>
      <c r="L65" s="123">
        <f t="shared" si="24"/>
        <v>0.69072733353218185</v>
      </c>
      <c r="M65" s="124">
        <f t="shared" si="25"/>
        <v>90436</v>
      </c>
      <c r="N65" s="124">
        <f t="shared" si="26"/>
        <v>319696</v>
      </c>
      <c r="O65" s="123">
        <f t="shared" si="27"/>
        <v>0.96319796571972605</v>
      </c>
      <c r="P65" s="118" t="str">
        <f t="shared" si="28"/>
        <v>Significant</v>
      </c>
      <c r="Q65" s="125">
        <f t="shared" si="29"/>
        <v>65</v>
      </c>
      <c r="BH65" s="43"/>
      <c r="BI65" s="43"/>
      <c r="BJ65" s="43"/>
      <c r="BK65" s="43"/>
    </row>
    <row r="66" spans="5:63" ht="16.5" customHeight="1" x14ac:dyDescent="0.25">
      <c r="E66" s="60" t="s">
        <v>580</v>
      </c>
      <c r="F66" s="75">
        <v>2</v>
      </c>
      <c r="G66" s="46" t="s">
        <v>175</v>
      </c>
      <c r="H66" s="55" t="s">
        <v>253</v>
      </c>
      <c r="I66" s="440">
        <f>IFERROR(INDEX('3.4-3.8 Map'!$CQ$5:$CT$74,MATCH(H66,'3.4-3.8 Map'!AreaNames,0),MATCH($C$4,'3.4-3.8 Map'!$CQ$4:$CT$4,0)),0)</f>
        <v>65</v>
      </c>
      <c r="J66" s="441">
        <f t="shared" si="23"/>
        <v>2</v>
      </c>
      <c r="K66" s="57">
        <f>SUMIFS('Sub-Areas'!$D:$D,'Sub-Areas'!$B:$B,H66)</f>
        <v>90436</v>
      </c>
      <c r="L66" s="123">
        <f t="shared" si="24"/>
        <v>0.27247063218754425</v>
      </c>
      <c r="M66" s="124">
        <f t="shared" si="25"/>
        <v>229260</v>
      </c>
      <c r="N66" s="124">
        <f t="shared" si="26"/>
        <v>319696</v>
      </c>
      <c r="O66" s="123">
        <f t="shared" si="27"/>
        <v>0.96319796571972605</v>
      </c>
      <c r="P66" s="118" t="str">
        <f t="shared" si="28"/>
        <v>Significant</v>
      </c>
      <c r="Q66" s="125" t="str">
        <f t="shared" si="29"/>
        <v>-</v>
      </c>
      <c r="BH66" s="43"/>
      <c r="BI66" s="43"/>
      <c r="BJ66" s="43"/>
      <c r="BK66" s="43"/>
    </row>
    <row r="67" spans="5:63" ht="16.5" customHeight="1" x14ac:dyDescent="0.25">
      <c r="E67" s="60" t="s">
        <v>580</v>
      </c>
      <c r="F67" s="75">
        <v>2</v>
      </c>
      <c r="G67" s="46" t="s">
        <v>175</v>
      </c>
      <c r="H67" s="55" t="s">
        <v>226</v>
      </c>
      <c r="I67" s="440">
        <f>IFERROR(INDEX('3.4-3.8 Map'!$CQ$5:$CT$74,MATCH(H67,'3.4-3.8 Map'!AreaNames,0),MATCH($C$4,'3.4-3.8 Map'!$CQ$4:$CT$4,0)),0)</f>
        <v>0</v>
      </c>
      <c r="J67" s="441">
        <f t="shared" ref="J67:J97" si="30">IF(G67="","",COUNTIFS($G:$G,G67,$I:$I,"&gt;" &amp; I67)+COUNTIFS($G:$G,G67,$I:$I,I67,$K:$K,"&gt;" &amp; K67)+1)</f>
        <v>3</v>
      </c>
      <c r="K67" s="57">
        <f>SUMIFS('Sub-Areas'!$D:$D,'Sub-Areas'!$B:$B,H67)</f>
        <v>12215</v>
      </c>
      <c r="L67" s="123">
        <f t="shared" ref="L67:L97" si="31">IF(G67="","",$K67/SUMIFS($K:$K,G:G,G67))</f>
        <v>3.6802034280273926E-2</v>
      </c>
      <c r="M67" s="124">
        <f t="shared" ref="M67:M97" si="32">IF(G67="","",SUMIFS($K:$K,$G:$G,G67,$I:$I,"&gt;=" &amp; I67)-K67)</f>
        <v>319696</v>
      </c>
      <c r="N67" s="124">
        <f t="shared" ref="N67:N97" si="33">K67+M67</f>
        <v>331911</v>
      </c>
      <c r="O67" s="123">
        <f t="shared" ref="O67:O97" si="34">IF(G67="","",N67/SUMIFS($K:$K,$G:$G,G67))</f>
        <v>1</v>
      </c>
      <c r="P67" s="118" t="str">
        <f t="shared" ref="P67:P97" si="35">IF(G67="","",IF(O67&lt;$C$5,"Insignificant","Significant"))</f>
        <v>Significant</v>
      </c>
      <c r="Q67" s="125" t="str">
        <f t="shared" ref="Q67:Q97" si="36">IF(P67="Insignificant","-",IF(COUNTIFS(G:G,G67,I:I,"&gt;" &amp; I67,P:P,"Significant")&gt;0,"-",IF(COUNTIFS(G:G,G67,K:K,"&gt;" &amp; K67,P:P,"Significant",I:I,I67)&gt;0,"-",I67)))</f>
        <v>-</v>
      </c>
      <c r="BH67" s="43"/>
      <c r="BI67" s="43"/>
      <c r="BJ67" s="43"/>
      <c r="BK67" s="43"/>
    </row>
    <row r="68" spans="5:63" ht="16.5" customHeight="1" x14ac:dyDescent="0.25">
      <c r="E68" s="60" t="s">
        <v>581</v>
      </c>
      <c r="F68" s="75">
        <v>3</v>
      </c>
      <c r="G68" s="54" t="s">
        <v>56</v>
      </c>
      <c r="H68" s="55" t="s">
        <v>58</v>
      </c>
      <c r="I68" s="442">
        <f>IFERROR(INDEX('3.4-3.8 Map'!$CQ$5:$CT$74,MATCH(H68,'3.4-3.8 Map'!AreaNames,0),MATCH($C$4,'3.4-3.8 Map'!$CQ$4:$CT$4,0)),0)</f>
        <v>35</v>
      </c>
      <c r="J68" s="441">
        <f t="shared" si="30"/>
        <v>1</v>
      </c>
      <c r="K68" s="57">
        <f>SUMIFS('Sub-Areas'!$D:$D,'Sub-Areas'!$B:$B,H68)</f>
        <v>283263</v>
      </c>
      <c r="L68" s="123">
        <f t="shared" si="31"/>
        <v>1</v>
      </c>
      <c r="M68" s="124">
        <f t="shared" si="32"/>
        <v>0</v>
      </c>
      <c r="N68" s="124">
        <f t="shared" si="33"/>
        <v>283263</v>
      </c>
      <c r="O68" s="123">
        <f t="shared" si="34"/>
        <v>1</v>
      </c>
      <c r="P68" s="118" t="str">
        <f t="shared" si="35"/>
        <v>Significant</v>
      </c>
      <c r="Q68" s="125">
        <f t="shared" si="36"/>
        <v>35</v>
      </c>
    </row>
    <row r="69" spans="5:63" ht="16.5" customHeight="1" x14ac:dyDescent="0.25">
      <c r="E69" s="60" t="s">
        <v>581</v>
      </c>
      <c r="F69" s="75">
        <v>3</v>
      </c>
      <c r="G69" s="54" t="s">
        <v>182</v>
      </c>
      <c r="H69" s="55" t="s">
        <v>328</v>
      </c>
      <c r="I69" s="440">
        <f>IFERROR(INDEX('3.4-3.8 Map'!$CQ$5:$CT$74,MATCH(H69,'3.4-3.8 Map'!AreaNames,0),MATCH($C$4,'3.4-3.8 Map'!$CQ$4:$CT$4,0)),0)</f>
        <v>33.5</v>
      </c>
      <c r="J69" s="441">
        <f t="shared" si="30"/>
        <v>1</v>
      </c>
      <c r="K69" s="57">
        <f>SUMIFS('Sub-Areas'!$D:$D,'Sub-Areas'!$B:$B,H69)</f>
        <v>298176</v>
      </c>
      <c r="L69" s="123">
        <f t="shared" si="31"/>
        <v>0.24867355091379456</v>
      </c>
      <c r="M69" s="124">
        <f t="shared" si="32"/>
        <v>268923</v>
      </c>
      <c r="N69" s="124">
        <f t="shared" si="33"/>
        <v>567099</v>
      </c>
      <c r="O69" s="123">
        <f t="shared" si="34"/>
        <v>0.47295061322729526</v>
      </c>
      <c r="P69" s="118" t="str">
        <f t="shared" si="35"/>
        <v>Significant</v>
      </c>
      <c r="Q69" s="125">
        <f t="shared" si="36"/>
        <v>33.5</v>
      </c>
    </row>
    <row r="70" spans="5:63" ht="16.5" customHeight="1" x14ac:dyDescent="0.25">
      <c r="E70" s="60" t="s">
        <v>581</v>
      </c>
      <c r="F70" s="75">
        <v>3</v>
      </c>
      <c r="G70" s="54" t="s">
        <v>182</v>
      </c>
      <c r="H70" s="55" t="s">
        <v>332</v>
      </c>
      <c r="I70" s="440">
        <f>IFERROR(INDEX('3.4-3.8 Map'!$CQ$5:$CT$74,MATCH(H70,'3.4-3.8 Map'!AreaNames,0),MATCH($C$4,'3.4-3.8 Map'!$CQ$4:$CT$4,0)),0)</f>
        <v>33.5</v>
      </c>
      <c r="J70" s="441">
        <f t="shared" si="30"/>
        <v>2</v>
      </c>
      <c r="K70" s="57">
        <f>SUMIFS('Sub-Areas'!$D:$D,'Sub-Areas'!$B:$B,H70)</f>
        <v>146153</v>
      </c>
      <c r="L70" s="123">
        <f t="shared" si="31"/>
        <v>0.12188903696710607</v>
      </c>
      <c r="M70" s="124">
        <f t="shared" si="32"/>
        <v>420946</v>
      </c>
      <c r="N70" s="124">
        <f t="shared" si="33"/>
        <v>567099</v>
      </c>
      <c r="O70" s="123">
        <f t="shared" si="34"/>
        <v>0.47295061322729526</v>
      </c>
      <c r="P70" s="118" t="str">
        <f t="shared" si="35"/>
        <v>Significant</v>
      </c>
      <c r="Q70" s="125" t="str">
        <f t="shared" si="36"/>
        <v>-</v>
      </c>
    </row>
    <row r="71" spans="5:63" ht="16.5" customHeight="1" x14ac:dyDescent="0.25">
      <c r="E71" s="60" t="s">
        <v>581</v>
      </c>
      <c r="F71" s="75">
        <v>3</v>
      </c>
      <c r="G71" s="54" t="s">
        <v>182</v>
      </c>
      <c r="H71" s="55" t="s">
        <v>322</v>
      </c>
      <c r="I71" s="440">
        <f>IFERROR(INDEX('3.4-3.8 Map'!$CQ$5:$CT$74,MATCH(H71,'3.4-3.8 Map'!AreaNames,0),MATCH($C$4,'3.4-3.8 Map'!$CQ$4:$CT$4,0)),0)</f>
        <v>33.5</v>
      </c>
      <c r="J71" s="441">
        <f t="shared" si="30"/>
        <v>3</v>
      </c>
      <c r="K71" s="57">
        <f>SUMIFS('Sub-Areas'!$D:$D,'Sub-Areas'!$B:$B,H71)</f>
        <v>122770</v>
      </c>
      <c r="L71" s="123">
        <f t="shared" si="31"/>
        <v>0.10238802534639461</v>
      </c>
      <c r="M71" s="124">
        <f t="shared" si="32"/>
        <v>444329</v>
      </c>
      <c r="N71" s="124">
        <f t="shared" si="33"/>
        <v>567099</v>
      </c>
      <c r="O71" s="123">
        <f t="shared" si="34"/>
        <v>0.47295061322729526</v>
      </c>
      <c r="P71" s="118" t="str">
        <f t="shared" si="35"/>
        <v>Significant</v>
      </c>
      <c r="Q71" s="125" t="str">
        <f t="shared" si="36"/>
        <v>-</v>
      </c>
    </row>
    <row r="72" spans="5:63" ht="16.5" customHeight="1" x14ac:dyDescent="0.25">
      <c r="E72" s="60" t="s">
        <v>581</v>
      </c>
      <c r="F72" s="75">
        <v>3</v>
      </c>
      <c r="G72" s="54" t="s">
        <v>182</v>
      </c>
      <c r="H72" s="55" t="s">
        <v>330</v>
      </c>
      <c r="I72" s="442">
        <f>IFERROR(INDEX('3.4-3.8 Map'!$CQ$5:$CT$74,MATCH(H72,'3.4-3.8 Map'!AreaNames,0),MATCH($C$4,'3.4-3.8 Map'!$CQ$4:$CT$4,0)),0)</f>
        <v>33.5</v>
      </c>
      <c r="J72" s="441">
        <f t="shared" si="30"/>
        <v>4</v>
      </c>
      <c r="K72" s="57">
        <f>SUMIFS('Sub-Areas'!$D:$D,'Sub-Areas'!$B:$B,H72)</f>
        <v>0</v>
      </c>
      <c r="L72" s="123">
        <f t="shared" si="31"/>
        <v>0</v>
      </c>
      <c r="M72" s="124">
        <f t="shared" si="32"/>
        <v>567099</v>
      </c>
      <c r="N72" s="124">
        <f t="shared" si="33"/>
        <v>567099</v>
      </c>
      <c r="O72" s="123">
        <f t="shared" si="34"/>
        <v>0.47295061322729526</v>
      </c>
      <c r="P72" s="118" t="str">
        <f t="shared" si="35"/>
        <v>Significant</v>
      </c>
      <c r="Q72" s="125" t="str">
        <f t="shared" si="36"/>
        <v>-</v>
      </c>
    </row>
    <row r="73" spans="5:63" ht="16.5" customHeight="1" x14ac:dyDescent="0.25">
      <c r="E73" s="60" t="s">
        <v>581</v>
      </c>
      <c r="F73" s="75">
        <v>3</v>
      </c>
      <c r="G73" s="54" t="s">
        <v>182</v>
      </c>
      <c r="H73" s="55" t="s">
        <v>288</v>
      </c>
      <c r="I73" s="440">
        <f>IFERROR(INDEX('3.4-3.8 Map'!$CQ$5:$CT$74,MATCH(H73,'3.4-3.8 Map'!AreaNames,0),MATCH($C$4,'3.4-3.8 Map'!$CQ$4:$CT$4,0)),0)</f>
        <v>32.5</v>
      </c>
      <c r="J73" s="441">
        <f t="shared" si="30"/>
        <v>5</v>
      </c>
      <c r="K73" s="57">
        <f>SUMIFS('Sub-Areas'!$D:$D,'Sub-Areas'!$B:$B,H73)</f>
        <v>12272</v>
      </c>
      <c r="L73" s="123">
        <f t="shared" si="31"/>
        <v>1.0234632622391094E-2</v>
      </c>
      <c r="M73" s="124">
        <f t="shared" si="32"/>
        <v>575944</v>
      </c>
      <c r="N73" s="124">
        <f t="shared" si="33"/>
        <v>588216</v>
      </c>
      <c r="O73" s="123">
        <f t="shared" si="34"/>
        <v>0.49056182061704695</v>
      </c>
      <c r="P73" s="118" t="str">
        <f t="shared" si="35"/>
        <v>Significant</v>
      </c>
      <c r="Q73" s="125" t="str">
        <f t="shared" si="36"/>
        <v>-</v>
      </c>
    </row>
    <row r="74" spans="5:63" ht="16.5" customHeight="1" x14ac:dyDescent="0.25">
      <c r="E74" s="60" t="s">
        <v>581</v>
      </c>
      <c r="F74" s="75">
        <v>3</v>
      </c>
      <c r="G74" s="54" t="s">
        <v>182</v>
      </c>
      <c r="H74" s="55" t="s">
        <v>293</v>
      </c>
      <c r="I74" s="440">
        <f>IFERROR(INDEX('3.4-3.8 Map'!$CQ$5:$CT$74,MATCH(H74,'3.4-3.8 Map'!AreaNames,0),MATCH($C$4,'3.4-3.8 Map'!$CQ$4:$CT$4,0)),0)</f>
        <v>32.5</v>
      </c>
      <c r="J74" s="441">
        <f t="shared" si="30"/>
        <v>6</v>
      </c>
      <c r="K74" s="57">
        <f>SUMIFS('Sub-Areas'!$D:$D,'Sub-Areas'!$B:$B,H74)</f>
        <v>7159</v>
      </c>
      <c r="L74" s="123">
        <f t="shared" si="31"/>
        <v>5.9704803572113632E-3</v>
      </c>
      <c r="M74" s="124">
        <f t="shared" si="32"/>
        <v>581057</v>
      </c>
      <c r="N74" s="124">
        <f t="shared" si="33"/>
        <v>588216</v>
      </c>
      <c r="O74" s="123">
        <f t="shared" si="34"/>
        <v>0.49056182061704695</v>
      </c>
      <c r="P74" s="118" t="str">
        <f t="shared" si="35"/>
        <v>Significant</v>
      </c>
      <c r="Q74" s="125" t="str">
        <f t="shared" si="36"/>
        <v>-</v>
      </c>
    </row>
    <row r="75" spans="5:63" ht="16.5" customHeight="1" x14ac:dyDescent="0.25">
      <c r="E75" s="60" t="s">
        <v>581</v>
      </c>
      <c r="F75" s="75">
        <v>3</v>
      </c>
      <c r="G75" s="54" t="s">
        <v>182</v>
      </c>
      <c r="H75" s="55" t="s">
        <v>299</v>
      </c>
      <c r="I75" s="442">
        <f>IFERROR(INDEX('3.4-3.8 Map'!$CQ$5:$CT$74,MATCH(H75,'3.4-3.8 Map'!AreaNames,0),MATCH($C$4,'3.4-3.8 Map'!$CQ$4:$CT$4,0)),0)</f>
        <v>32.5</v>
      </c>
      <c r="J75" s="441">
        <f t="shared" si="30"/>
        <v>7</v>
      </c>
      <c r="K75" s="57">
        <f>SUMIFS('Sub-Areas'!$D:$D,'Sub-Areas'!$B:$B,H75)</f>
        <v>887</v>
      </c>
      <c r="L75" s="123">
        <f t="shared" si="31"/>
        <v>7.3974243286024292E-4</v>
      </c>
      <c r="M75" s="124">
        <f t="shared" si="32"/>
        <v>587329</v>
      </c>
      <c r="N75" s="124">
        <f t="shared" si="33"/>
        <v>588216</v>
      </c>
      <c r="O75" s="123">
        <f t="shared" si="34"/>
        <v>0.49056182061704695</v>
      </c>
      <c r="P75" s="118" t="str">
        <f t="shared" si="35"/>
        <v>Significant</v>
      </c>
      <c r="Q75" s="125" t="str">
        <f t="shared" si="36"/>
        <v>-</v>
      </c>
    </row>
    <row r="76" spans="5:63" ht="16.5" customHeight="1" x14ac:dyDescent="0.25">
      <c r="E76" s="60" t="s">
        <v>581</v>
      </c>
      <c r="F76" s="75">
        <v>3</v>
      </c>
      <c r="G76" s="54" t="s">
        <v>182</v>
      </c>
      <c r="H76" s="55" t="s">
        <v>291</v>
      </c>
      <c r="I76" s="440">
        <f>IFERROR(INDEX('3.4-3.8 Map'!$CQ$5:$CT$74,MATCH(H76,'3.4-3.8 Map'!AreaNames,0),MATCH($C$4,'3.4-3.8 Map'!$CQ$4:$CT$4,0)),0)</f>
        <v>32.5</v>
      </c>
      <c r="J76" s="441">
        <f t="shared" si="30"/>
        <v>8</v>
      </c>
      <c r="K76" s="57">
        <f>SUMIFS('Sub-Areas'!$D:$D,'Sub-Areas'!$B:$B,H76)</f>
        <v>560</v>
      </c>
      <c r="L76" s="123">
        <f t="shared" si="31"/>
        <v>4.6703017181706427E-4</v>
      </c>
      <c r="M76" s="124">
        <f t="shared" si="32"/>
        <v>587656</v>
      </c>
      <c r="N76" s="124">
        <f t="shared" si="33"/>
        <v>588216</v>
      </c>
      <c r="O76" s="123">
        <f t="shared" si="34"/>
        <v>0.49056182061704695</v>
      </c>
      <c r="P76" s="118" t="str">
        <f t="shared" si="35"/>
        <v>Significant</v>
      </c>
      <c r="Q76" s="125" t="str">
        <f t="shared" si="36"/>
        <v>-</v>
      </c>
    </row>
    <row r="77" spans="5:63" ht="16.5" customHeight="1" x14ac:dyDescent="0.25">
      <c r="E77" s="60" t="s">
        <v>581</v>
      </c>
      <c r="F77" s="75">
        <v>3</v>
      </c>
      <c r="G77" s="54" t="s">
        <v>182</v>
      </c>
      <c r="H77" s="55" t="s">
        <v>295</v>
      </c>
      <c r="I77" s="440">
        <f>IFERROR(INDEX('3.4-3.8 Map'!$CQ$5:$CT$74,MATCH(H77,'3.4-3.8 Map'!AreaNames,0),MATCH($C$4,'3.4-3.8 Map'!$CQ$4:$CT$4,0)),0)</f>
        <v>32.5</v>
      </c>
      <c r="J77" s="441">
        <f t="shared" si="30"/>
        <v>9</v>
      </c>
      <c r="K77" s="57">
        <f>SUMIFS('Sub-Areas'!$D:$D,'Sub-Areas'!$B:$B,H77)</f>
        <v>210</v>
      </c>
      <c r="L77" s="123">
        <f t="shared" si="31"/>
        <v>1.751363144313991E-4</v>
      </c>
      <c r="M77" s="124">
        <f t="shared" si="32"/>
        <v>588006</v>
      </c>
      <c r="N77" s="124">
        <f t="shared" si="33"/>
        <v>588216</v>
      </c>
      <c r="O77" s="123">
        <f t="shared" si="34"/>
        <v>0.49056182061704695</v>
      </c>
      <c r="P77" s="118" t="str">
        <f t="shared" si="35"/>
        <v>Significant</v>
      </c>
      <c r="Q77" s="125" t="str">
        <f t="shared" si="36"/>
        <v>-</v>
      </c>
    </row>
    <row r="78" spans="5:63" ht="16.5" customHeight="1" x14ac:dyDescent="0.25">
      <c r="E78" s="60" t="s">
        <v>581</v>
      </c>
      <c r="F78" s="75">
        <v>3</v>
      </c>
      <c r="G78" s="54" t="s">
        <v>182</v>
      </c>
      <c r="H78" s="55" t="s">
        <v>297</v>
      </c>
      <c r="I78" s="442">
        <f>IFERROR(INDEX('3.4-3.8 Map'!$CQ$5:$CT$74,MATCH(H78,'3.4-3.8 Map'!AreaNames,0),MATCH($C$4,'3.4-3.8 Map'!$CQ$4:$CT$4,0)),0)</f>
        <v>32.5</v>
      </c>
      <c r="J78" s="441">
        <f t="shared" si="30"/>
        <v>10</v>
      </c>
      <c r="K78" s="57">
        <f>SUMIFS('Sub-Areas'!$D:$D,'Sub-Areas'!$B:$B,H78)</f>
        <v>29</v>
      </c>
      <c r="L78" s="123">
        <f t="shared" si="31"/>
        <v>2.4185491040526542E-5</v>
      </c>
      <c r="M78" s="124">
        <f t="shared" si="32"/>
        <v>588187</v>
      </c>
      <c r="N78" s="124">
        <f t="shared" si="33"/>
        <v>588216</v>
      </c>
      <c r="O78" s="123">
        <f t="shared" si="34"/>
        <v>0.49056182061704695</v>
      </c>
      <c r="P78" s="118" t="str">
        <f t="shared" si="35"/>
        <v>Significant</v>
      </c>
      <c r="Q78" s="125" t="str">
        <f t="shared" si="36"/>
        <v>-</v>
      </c>
    </row>
    <row r="79" spans="5:63" ht="16.5" customHeight="1" x14ac:dyDescent="0.25">
      <c r="E79" s="60" t="s">
        <v>581</v>
      </c>
      <c r="F79" s="75">
        <v>3</v>
      </c>
      <c r="G79" s="54" t="s">
        <v>182</v>
      </c>
      <c r="H79" s="55" t="s">
        <v>347</v>
      </c>
      <c r="I79" s="442">
        <f>IFERROR(INDEX('3.4-3.8 Map'!$CQ$5:$CT$74,MATCH(H79,'3.4-3.8 Map'!AreaNames,0),MATCH($C$4,'3.4-3.8 Map'!$CQ$4:$CT$4,0)),0)</f>
        <v>30</v>
      </c>
      <c r="J79" s="441">
        <f t="shared" si="30"/>
        <v>11</v>
      </c>
      <c r="K79" s="57">
        <f>SUMIFS('Sub-Areas'!$D:$D,'Sub-Areas'!$B:$B,H79)</f>
        <v>598973</v>
      </c>
      <c r="L79" s="123">
        <f t="shared" si="31"/>
        <v>0.49953296982818296</v>
      </c>
      <c r="M79" s="124">
        <f t="shared" si="32"/>
        <v>600093</v>
      </c>
      <c r="N79" s="124">
        <f t="shared" si="33"/>
        <v>1199066</v>
      </c>
      <c r="O79" s="123">
        <f t="shared" si="34"/>
        <v>1</v>
      </c>
      <c r="P79" s="118" t="str">
        <f t="shared" si="35"/>
        <v>Significant</v>
      </c>
      <c r="Q79" s="125" t="str">
        <f t="shared" si="36"/>
        <v>-</v>
      </c>
    </row>
    <row r="80" spans="5:63" ht="16.5" customHeight="1" x14ac:dyDescent="0.25">
      <c r="E80" s="60" t="s">
        <v>581</v>
      </c>
      <c r="F80" s="75">
        <v>3</v>
      </c>
      <c r="G80" s="54" t="s">
        <v>182</v>
      </c>
      <c r="H80" s="55" t="s">
        <v>344</v>
      </c>
      <c r="I80" s="442">
        <f>IFERROR(INDEX('3.4-3.8 Map'!$CQ$5:$CT$74,MATCH(H80,'3.4-3.8 Map'!AreaNames,0),MATCH($C$4,'3.4-3.8 Map'!$CQ$4:$CT$4,0)),0)</f>
        <v>30</v>
      </c>
      <c r="J80" s="441">
        <f t="shared" si="30"/>
        <v>12</v>
      </c>
      <c r="K80" s="57">
        <f>SUMIFS('Sub-Areas'!$D:$D,'Sub-Areas'!$B:$B,H80)</f>
        <v>11877</v>
      </c>
      <c r="L80" s="123">
        <f t="shared" si="31"/>
        <v>9.905209554770129E-3</v>
      </c>
      <c r="M80" s="124">
        <f t="shared" si="32"/>
        <v>1187189</v>
      </c>
      <c r="N80" s="124">
        <f t="shared" si="33"/>
        <v>1199066</v>
      </c>
      <c r="O80" s="123">
        <f t="shared" si="34"/>
        <v>1</v>
      </c>
      <c r="P80" s="118" t="str">
        <f t="shared" si="35"/>
        <v>Significant</v>
      </c>
      <c r="Q80" s="125" t="str">
        <f t="shared" si="36"/>
        <v>-</v>
      </c>
    </row>
    <row r="81" spans="5:17" ht="16.5" customHeight="1" x14ac:dyDescent="0.25">
      <c r="E81" s="60" t="s">
        <v>581</v>
      </c>
      <c r="F81" s="75">
        <v>3</v>
      </c>
      <c r="G81" s="54" t="s">
        <v>178</v>
      </c>
      <c r="H81" s="55" t="s">
        <v>284</v>
      </c>
      <c r="I81" s="442">
        <f>IFERROR(INDEX('3.4-3.8 Map'!$CQ$5:$CT$74,MATCH(H81,'3.4-3.8 Map'!AreaNames,0),MATCH($C$4,'3.4-3.8 Map'!$CQ$4:$CT$4,0)),0)</f>
        <v>37.5</v>
      </c>
      <c r="J81" s="441">
        <f t="shared" si="30"/>
        <v>1</v>
      </c>
      <c r="K81" s="57">
        <f>SUMIFS('Sub-Areas'!$D:$D,'Sub-Areas'!$B:$B,H81)</f>
        <v>532579</v>
      </c>
      <c r="L81" s="123">
        <f t="shared" si="31"/>
        <v>0.30089991039315145</v>
      </c>
      <c r="M81" s="124">
        <f t="shared" si="32"/>
        <v>366174</v>
      </c>
      <c r="N81" s="124">
        <f t="shared" si="33"/>
        <v>898753</v>
      </c>
      <c r="O81" s="123">
        <f t="shared" si="34"/>
        <v>0.50778325312409245</v>
      </c>
      <c r="P81" s="118" t="str">
        <f t="shared" si="35"/>
        <v>Significant</v>
      </c>
      <c r="Q81" s="125">
        <f t="shared" si="36"/>
        <v>37.5</v>
      </c>
    </row>
    <row r="82" spans="5:17" ht="16.5" customHeight="1" x14ac:dyDescent="0.25">
      <c r="E82" s="60" t="s">
        <v>581</v>
      </c>
      <c r="F82" s="75">
        <v>3</v>
      </c>
      <c r="G82" s="54" t="s">
        <v>178</v>
      </c>
      <c r="H82" s="55" t="s">
        <v>278</v>
      </c>
      <c r="I82" s="440">
        <f>IFERROR(INDEX('3.4-3.8 Map'!$CQ$5:$CT$74,MATCH(H82,'3.4-3.8 Map'!AreaNames,0),MATCH($C$4,'3.4-3.8 Map'!$CQ$4:$CT$4,0)),0)</f>
        <v>37.5</v>
      </c>
      <c r="J82" s="441">
        <f t="shared" si="30"/>
        <v>2</v>
      </c>
      <c r="K82" s="57">
        <f>SUMIFS('Sub-Areas'!$D:$D,'Sub-Areas'!$B:$B,H82)</f>
        <v>334265</v>
      </c>
      <c r="L82" s="123">
        <f t="shared" si="31"/>
        <v>0.188855190586874</v>
      </c>
      <c r="M82" s="124">
        <f t="shared" si="32"/>
        <v>564488</v>
      </c>
      <c r="N82" s="124">
        <f t="shared" si="33"/>
        <v>898753</v>
      </c>
      <c r="O82" s="123">
        <f t="shared" si="34"/>
        <v>0.50778325312409245</v>
      </c>
      <c r="P82" s="118" t="str">
        <f t="shared" si="35"/>
        <v>Significant</v>
      </c>
      <c r="Q82" s="125" t="str">
        <f t="shared" si="36"/>
        <v>-</v>
      </c>
    </row>
    <row r="83" spans="5:17" ht="16.5" customHeight="1" x14ac:dyDescent="0.25">
      <c r="E83" s="60" t="s">
        <v>581</v>
      </c>
      <c r="F83" s="75">
        <v>3</v>
      </c>
      <c r="G83" s="54" t="s">
        <v>178</v>
      </c>
      <c r="H83" s="55" t="s">
        <v>282</v>
      </c>
      <c r="I83" s="442">
        <f>IFERROR(INDEX('3.4-3.8 Map'!$CQ$5:$CT$74,MATCH(H83,'3.4-3.8 Map'!AreaNames,0),MATCH($C$4,'3.4-3.8 Map'!$CQ$4:$CT$4,0)),0)</f>
        <v>37.5</v>
      </c>
      <c r="J83" s="441">
        <f t="shared" si="30"/>
        <v>3</v>
      </c>
      <c r="K83" s="57">
        <f>SUMIFS('Sub-Areas'!$D:$D,'Sub-Areas'!$B:$B,H83)</f>
        <v>31891</v>
      </c>
      <c r="L83" s="123">
        <f t="shared" si="31"/>
        <v>1.801798238824286E-2</v>
      </c>
      <c r="M83" s="124">
        <f t="shared" si="32"/>
        <v>866862</v>
      </c>
      <c r="N83" s="124">
        <f t="shared" si="33"/>
        <v>898753</v>
      </c>
      <c r="O83" s="123">
        <f t="shared" si="34"/>
        <v>0.50778325312409245</v>
      </c>
      <c r="P83" s="118" t="str">
        <f t="shared" si="35"/>
        <v>Significant</v>
      </c>
      <c r="Q83" s="125" t="str">
        <f t="shared" si="36"/>
        <v>-</v>
      </c>
    </row>
    <row r="84" spans="5:17" ht="16.5" customHeight="1" x14ac:dyDescent="0.25">
      <c r="E84" s="60" t="s">
        <v>581</v>
      </c>
      <c r="F84" s="75">
        <v>3</v>
      </c>
      <c r="G84" s="54" t="s">
        <v>178</v>
      </c>
      <c r="H84" s="55" t="s">
        <v>275</v>
      </c>
      <c r="I84" s="442">
        <f>IFERROR(INDEX('3.4-3.8 Map'!$CQ$5:$CT$74,MATCH(H84,'3.4-3.8 Map'!AreaNames,0),MATCH($C$4,'3.4-3.8 Map'!$CQ$4:$CT$4,0)),0)</f>
        <v>37.5</v>
      </c>
      <c r="J84" s="441">
        <f t="shared" si="30"/>
        <v>4</v>
      </c>
      <c r="K84" s="57">
        <f>SUMIFS('Sub-Areas'!$D:$D,'Sub-Areas'!$B:$B,H84)</f>
        <v>18</v>
      </c>
      <c r="L84" s="123">
        <f t="shared" si="31"/>
        <v>1.0169755824162662E-5</v>
      </c>
      <c r="M84" s="124">
        <f t="shared" si="32"/>
        <v>898735</v>
      </c>
      <c r="N84" s="124">
        <f t="shared" si="33"/>
        <v>898753</v>
      </c>
      <c r="O84" s="123">
        <f t="shared" si="34"/>
        <v>0.50778325312409245</v>
      </c>
      <c r="P84" s="118" t="str">
        <f t="shared" si="35"/>
        <v>Significant</v>
      </c>
      <c r="Q84" s="125" t="str">
        <f t="shared" si="36"/>
        <v>-</v>
      </c>
    </row>
    <row r="85" spans="5:17" ht="16.5" customHeight="1" x14ac:dyDescent="0.25">
      <c r="E85" s="60" t="s">
        <v>581</v>
      </c>
      <c r="F85" s="75">
        <v>3</v>
      </c>
      <c r="G85" s="54" t="s">
        <v>178</v>
      </c>
      <c r="H85" s="55" t="s">
        <v>212</v>
      </c>
      <c r="I85" s="442">
        <f>IFERROR(INDEX('3.4-3.8 Map'!$CQ$5:$CT$74,MATCH(H85,'3.4-3.8 Map'!AreaNames,0),MATCH($C$4,'3.4-3.8 Map'!$CQ$4:$CT$4,0)),0)</f>
        <v>35</v>
      </c>
      <c r="J85" s="441">
        <f t="shared" si="30"/>
        <v>5</v>
      </c>
      <c r="K85" s="57">
        <f>SUMIFS('Sub-Areas'!$D:$D,'Sub-Areas'!$B:$B,H85)</f>
        <v>664868</v>
      </c>
      <c r="L85" s="123">
        <f t="shared" si="31"/>
        <v>0.37564140084996561</v>
      </c>
      <c r="M85" s="124">
        <f t="shared" si="32"/>
        <v>1105086</v>
      </c>
      <c r="N85" s="124">
        <f t="shared" si="33"/>
        <v>1769954</v>
      </c>
      <c r="O85" s="123">
        <f t="shared" si="34"/>
        <v>1</v>
      </c>
      <c r="P85" s="118" t="str">
        <f t="shared" si="35"/>
        <v>Significant</v>
      </c>
      <c r="Q85" s="125" t="str">
        <f t="shared" si="36"/>
        <v>-</v>
      </c>
    </row>
    <row r="86" spans="5:17" ht="16.5" customHeight="1" x14ac:dyDescent="0.25">
      <c r="E86" s="60" t="s">
        <v>581</v>
      </c>
      <c r="F86" s="75">
        <v>3</v>
      </c>
      <c r="G86" s="54" t="s">
        <v>178</v>
      </c>
      <c r="H86" s="55" t="s">
        <v>394</v>
      </c>
      <c r="I86" s="442">
        <f>IFERROR(INDEX('3.4-3.8 Map'!$CQ$5:$CT$74,MATCH(H86,'3.4-3.8 Map'!AreaNames,0),MATCH($C$4,'3.4-3.8 Map'!$CQ$4:$CT$4,0)),0)</f>
        <v>35</v>
      </c>
      <c r="J86" s="441">
        <f t="shared" si="30"/>
        <v>6</v>
      </c>
      <c r="K86" s="57">
        <f>SUMIFS('Sub-Areas'!$D:$D,'Sub-Areas'!$B:$B,H86)</f>
        <v>206333</v>
      </c>
      <c r="L86" s="123">
        <f t="shared" si="31"/>
        <v>0.11657534602594191</v>
      </c>
      <c r="M86" s="124">
        <f t="shared" si="32"/>
        <v>1563621</v>
      </c>
      <c r="N86" s="124">
        <f t="shared" si="33"/>
        <v>1769954</v>
      </c>
      <c r="O86" s="123">
        <f t="shared" si="34"/>
        <v>1</v>
      </c>
      <c r="P86" s="118" t="str">
        <f t="shared" si="35"/>
        <v>Significant</v>
      </c>
      <c r="Q86" s="125" t="str">
        <f t="shared" si="36"/>
        <v>-</v>
      </c>
    </row>
    <row r="87" spans="5:17" ht="16.5" customHeight="1" x14ac:dyDescent="0.25">
      <c r="E87" s="60" t="s">
        <v>581</v>
      </c>
      <c r="F87" s="75">
        <v>3</v>
      </c>
      <c r="G87" s="54" t="s">
        <v>188</v>
      </c>
      <c r="H87" s="55" t="s">
        <v>268</v>
      </c>
      <c r="I87" s="440">
        <f>IFERROR(INDEX('3.4-3.8 Map'!$CQ$5:$CT$74,MATCH(H87,'3.4-3.8 Map'!AreaNames,0),MATCH($C$4,'3.4-3.8 Map'!$CQ$4:$CT$4,0)),0)</f>
        <v>33.5</v>
      </c>
      <c r="J87" s="441">
        <f t="shared" si="30"/>
        <v>1</v>
      </c>
      <c r="K87" s="57">
        <f>SUMIFS('Sub-Areas'!$D:$D,'Sub-Areas'!$B:$B,H87)</f>
        <v>35500</v>
      </c>
      <c r="L87" s="123">
        <f t="shared" si="31"/>
        <v>0.16290232284945991</v>
      </c>
      <c r="M87" s="124">
        <f t="shared" si="32"/>
        <v>24271</v>
      </c>
      <c r="N87" s="124">
        <f t="shared" si="33"/>
        <v>59771</v>
      </c>
      <c r="O87" s="123">
        <f t="shared" si="34"/>
        <v>0.27427703490239624</v>
      </c>
      <c r="P87" s="118" t="str">
        <f t="shared" si="35"/>
        <v>Insignificant</v>
      </c>
      <c r="Q87" s="125" t="str">
        <f t="shared" si="36"/>
        <v>-</v>
      </c>
    </row>
    <row r="88" spans="5:17" ht="16.5" customHeight="1" x14ac:dyDescent="0.25">
      <c r="E88" s="60" t="s">
        <v>581</v>
      </c>
      <c r="F88" s="75">
        <v>3</v>
      </c>
      <c r="G88" s="54" t="s">
        <v>188</v>
      </c>
      <c r="H88" s="55" t="s">
        <v>271</v>
      </c>
      <c r="I88" s="440">
        <f>IFERROR(INDEX('3.4-3.8 Map'!$CQ$5:$CT$74,MATCH(H88,'3.4-3.8 Map'!AreaNames,0),MATCH($C$4,'3.4-3.8 Map'!$CQ$4:$CT$4,0)),0)</f>
        <v>33.5</v>
      </c>
      <c r="J88" s="441">
        <f t="shared" si="30"/>
        <v>2</v>
      </c>
      <c r="K88" s="57">
        <f>SUMIFS('Sub-Areas'!$D:$D,'Sub-Areas'!$B:$B,H88)</f>
        <v>24271</v>
      </c>
      <c r="L88" s="123">
        <f t="shared" si="31"/>
        <v>0.11137471205293638</v>
      </c>
      <c r="M88" s="124">
        <f t="shared" si="32"/>
        <v>35500</v>
      </c>
      <c r="N88" s="124">
        <f t="shared" si="33"/>
        <v>59771</v>
      </c>
      <c r="O88" s="123">
        <f t="shared" si="34"/>
        <v>0.27427703490239624</v>
      </c>
      <c r="P88" s="118" t="str">
        <f t="shared" si="35"/>
        <v>Insignificant</v>
      </c>
      <c r="Q88" s="125" t="str">
        <f t="shared" si="36"/>
        <v>-</v>
      </c>
    </row>
    <row r="89" spans="5:17" ht="16.5" customHeight="1" x14ac:dyDescent="0.25">
      <c r="E89" s="60" t="s">
        <v>581</v>
      </c>
      <c r="F89" s="75">
        <v>3</v>
      </c>
      <c r="G89" s="54" t="s">
        <v>188</v>
      </c>
      <c r="H89" s="55" t="s">
        <v>351</v>
      </c>
      <c r="I89" s="442">
        <f>IFERROR(INDEX('3.4-3.8 Map'!$CQ$5:$CT$74,MATCH(H89,'3.4-3.8 Map'!AreaNames,0),MATCH($C$4,'3.4-3.8 Map'!$CQ$4:$CT$4,0)),0)</f>
        <v>30</v>
      </c>
      <c r="J89" s="441">
        <f t="shared" si="30"/>
        <v>3</v>
      </c>
      <c r="K89" s="57">
        <f>SUMIFS('Sub-Areas'!$D:$D,'Sub-Areas'!$B:$B,H89)</f>
        <v>158151</v>
      </c>
      <c r="L89" s="123">
        <f t="shared" si="31"/>
        <v>0.7257229650976037</v>
      </c>
      <c r="M89" s="124">
        <f t="shared" si="32"/>
        <v>59771</v>
      </c>
      <c r="N89" s="124">
        <f t="shared" si="33"/>
        <v>217922</v>
      </c>
      <c r="O89" s="123">
        <f t="shared" si="34"/>
        <v>1</v>
      </c>
      <c r="P89" s="118" t="str">
        <f t="shared" si="35"/>
        <v>Significant</v>
      </c>
      <c r="Q89" s="125">
        <f t="shared" si="36"/>
        <v>30</v>
      </c>
    </row>
    <row r="90" spans="5:17" ht="16.5" customHeight="1" x14ac:dyDescent="0.25">
      <c r="E90" s="60" t="s">
        <v>581</v>
      </c>
      <c r="F90" s="75">
        <v>3</v>
      </c>
      <c r="G90" s="54" t="s">
        <v>185</v>
      </c>
      <c r="H90" s="55" t="s">
        <v>366</v>
      </c>
      <c r="I90" s="442">
        <f>IFERROR(INDEX('3.4-3.8 Map'!$CQ$5:$CT$74,MATCH(H90,'3.4-3.8 Map'!AreaNames,0),MATCH($C$4,'3.4-3.8 Map'!$CQ$4:$CT$4,0)),0)</f>
        <v>35</v>
      </c>
      <c r="J90" s="441">
        <f t="shared" si="30"/>
        <v>1</v>
      </c>
      <c r="K90" s="57">
        <f>SUMIFS('Sub-Areas'!$D:$D,'Sub-Areas'!$B:$B,H90)</f>
        <v>560312</v>
      </c>
      <c r="L90" s="123">
        <f t="shared" si="31"/>
        <v>0.50518199415938092</v>
      </c>
      <c r="M90" s="124">
        <f t="shared" si="32"/>
        <v>548817</v>
      </c>
      <c r="N90" s="124">
        <f t="shared" si="33"/>
        <v>1109129</v>
      </c>
      <c r="O90" s="123">
        <f t="shared" si="34"/>
        <v>1</v>
      </c>
      <c r="P90" s="118" t="str">
        <f t="shared" si="35"/>
        <v>Significant</v>
      </c>
      <c r="Q90" s="125">
        <f t="shared" si="36"/>
        <v>35</v>
      </c>
    </row>
    <row r="91" spans="5:17" ht="16.5" customHeight="1" x14ac:dyDescent="0.25">
      <c r="E91" s="60" t="s">
        <v>581</v>
      </c>
      <c r="F91" s="75">
        <v>3</v>
      </c>
      <c r="G91" s="54" t="s">
        <v>185</v>
      </c>
      <c r="H91" s="55" t="s">
        <v>388</v>
      </c>
      <c r="I91" s="442">
        <f>IFERROR(INDEX('3.4-3.8 Map'!$CQ$5:$CT$74,MATCH(H91,'3.4-3.8 Map'!AreaNames,0),MATCH($C$4,'3.4-3.8 Map'!$CQ$4:$CT$4,0)),0)</f>
        <v>35</v>
      </c>
      <c r="J91" s="441">
        <f t="shared" si="30"/>
        <v>2</v>
      </c>
      <c r="K91" s="57">
        <f>SUMIFS('Sub-Areas'!$D:$D,'Sub-Areas'!$B:$B,H91)</f>
        <v>299524</v>
      </c>
      <c r="L91" s="123">
        <f t="shared" si="31"/>
        <v>0.27005334816779653</v>
      </c>
      <c r="M91" s="124">
        <f t="shared" si="32"/>
        <v>809605</v>
      </c>
      <c r="N91" s="124">
        <f t="shared" si="33"/>
        <v>1109129</v>
      </c>
      <c r="O91" s="123">
        <f t="shared" si="34"/>
        <v>1</v>
      </c>
      <c r="P91" s="118" t="str">
        <f t="shared" si="35"/>
        <v>Significant</v>
      </c>
      <c r="Q91" s="125" t="str">
        <f t="shared" si="36"/>
        <v>-</v>
      </c>
    </row>
    <row r="92" spans="5:17" ht="16.5" customHeight="1" x14ac:dyDescent="0.25">
      <c r="E92" s="60" t="s">
        <v>581</v>
      </c>
      <c r="F92" s="75">
        <v>3</v>
      </c>
      <c r="G92" s="54" t="s">
        <v>185</v>
      </c>
      <c r="H92" s="55" t="s">
        <v>307</v>
      </c>
      <c r="I92" s="442">
        <f>IFERROR(INDEX('3.4-3.8 Map'!$CQ$5:$CT$74,MATCH(H92,'3.4-3.8 Map'!AreaNames,0),MATCH($C$4,'3.4-3.8 Map'!$CQ$4:$CT$4,0)),0)</f>
        <v>35</v>
      </c>
      <c r="J92" s="441">
        <f t="shared" si="30"/>
        <v>3</v>
      </c>
      <c r="K92" s="57">
        <f>SUMIFS('Sub-Areas'!$D:$D,'Sub-Areas'!$B:$B,H92)</f>
        <v>214476</v>
      </c>
      <c r="L92" s="123">
        <f t="shared" si="31"/>
        <v>0.19337335873464673</v>
      </c>
      <c r="M92" s="124">
        <f t="shared" si="32"/>
        <v>894653</v>
      </c>
      <c r="N92" s="124">
        <f t="shared" si="33"/>
        <v>1109129</v>
      </c>
      <c r="O92" s="123">
        <f t="shared" si="34"/>
        <v>1</v>
      </c>
      <c r="P92" s="118" t="str">
        <f t="shared" si="35"/>
        <v>Significant</v>
      </c>
      <c r="Q92" s="125" t="str">
        <f t="shared" si="36"/>
        <v>-</v>
      </c>
    </row>
    <row r="93" spans="5:17" ht="16.5" customHeight="1" x14ac:dyDescent="0.25">
      <c r="E93" s="60" t="s">
        <v>581</v>
      </c>
      <c r="F93" s="75">
        <v>3</v>
      </c>
      <c r="G93" s="54" t="s">
        <v>185</v>
      </c>
      <c r="H93" s="55" t="s">
        <v>312</v>
      </c>
      <c r="I93" s="440">
        <f>IFERROR(INDEX('3.4-3.8 Map'!$CQ$5:$CT$74,MATCH(H93,'3.4-3.8 Map'!AreaNames,0),MATCH($C$4,'3.4-3.8 Map'!$CQ$4:$CT$4,0)),0)</f>
        <v>35</v>
      </c>
      <c r="J93" s="441">
        <f t="shared" si="30"/>
        <v>4</v>
      </c>
      <c r="K93" s="57">
        <f>SUMIFS('Sub-Areas'!$D:$D,'Sub-Areas'!$B:$B,H93)</f>
        <v>28040</v>
      </c>
      <c r="L93" s="123">
        <f t="shared" si="31"/>
        <v>2.5281098952421224E-2</v>
      </c>
      <c r="M93" s="124">
        <f t="shared" si="32"/>
        <v>1081089</v>
      </c>
      <c r="N93" s="124">
        <f t="shared" si="33"/>
        <v>1109129</v>
      </c>
      <c r="O93" s="123">
        <f t="shared" si="34"/>
        <v>1</v>
      </c>
      <c r="P93" s="118" t="str">
        <f t="shared" si="35"/>
        <v>Significant</v>
      </c>
      <c r="Q93" s="125" t="str">
        <f t="shared" si="36"/>
        <v>-</v>
      </c>
    </row>
    <row r="94" spans="5:17" ht="16.5" customHeight="1" x14ac:dyDescent="0.25">
      <c r="E94" s="60" t="s">
        <v>581</v>
      </c>
      <c r="F94" s="75">
        <v>3</v>
      </c>
      <c r="G94" s="54" t="s">
        <v>185</v>
      </c>
      <c r="H94" s="55" t="s">
        <v>310</v>
      </c>
      <c r="I94" s="442">
        <f>IFERROR(INDEX('3.4-3.8 Map'!$CQ$5:$CT$74,MATCH(H94,'3.4-3.8 Map'!AreaNames,0),MATCH($C$4,'3.4-3.8 Map'!$CQ$4:$CT$4,0)),0)</f>
        <v>35</v>
      </c>
      <c r="J94" s="441">
        <f t="shared" si="30"/>
        <v>5</v>
      </c>
      <c r="K94" s="57">
        <f>SUMIFS('Sub-Areas'!$D:$D,'Sub-Areas'!$B:$B,H94)</f>
        <v>6000</v>
      </c>
      <c r="L94" s="123">
        <f t="shared" si="31"/>
        <v>5.4096502751257965E-3</v>
      </c>
      <c r="M94" s="124">
        <f t="shared" si="32"/>
        <v>1103129</v>
      </c>
      <c r="N94" s="124">
        <f t="shared" si="33"/>
        <v>1109129</v>
      </c>
      <c r="O94" s="123">
        <f t="shared" si="34"/>
        <v>1</v>
      </c>
      <c r="P94" s="118" t="str">
        <f t="shared" si="35"/>
        <v>Significant</v>
      </c>
      <c r="Q94" s="125" t="str">
        <f t="shared" si="36"/>
        <v>-</v>
      </c>
    </row>
    <row r="95" spans="5:17" ht="16.5" customHeight="1" x14ac:dyDescent="0.25">
      <c r="E95" s="60" t="s">
        <v>581</v>
      </c>
      <c r="F95" s="75">
        <v>3</v>
      </c>
      <c r="G95" s="54" t="s">
        <v>185</v>
      </c>
      <c r="H95" s="55" t="s">
        <v>314</v>
      </c>
      <c r="I95" s="440">
        <f>IFERROR(INDEX('3.4-3.8 Map'!$CQ$5:$CT$74,MATCH(H95,'3.4-3.8 Map'!AreaNames,0),MATCH($C$4,'3.4-3.8 Map'!$CQ$4:$CT$4,0)),0)</f>
        <v>35</v>
      </c>
      <c r="J95" s="441">
        <f t="shared" si="30"/>
        <v>6</v>
      </c>
      <c r="K95" s="57">
        <f>SUMIFS('Sub-Areas'!$D:$D,'Sub-Areas'!$B:$B,H95)</f>
        <v>777</v>
      </c>
      <c r="L95" s="123">
        <f t="shared" si="31"/>
        <v>7.0054971062879069E-4</v>
      </c>
      <c r="M95" s="124">
        <f t="shared" si="32"/>
        <v>1108352</v>
      </c>
      <c r="N95" s="124">
        <f t="shared" si="33"/>
        <v>1109129</v>
      </c>
      <c r="O95" s="123">
        <f t="shared" si="34"/>
        <v>1</v>
      </c>
      <c r="P95" s="118" t="str">
        <f t="shared" si="35"/>
        <v>Significant</v>
      </c>
      <c r="Q95" s="125" t="str">
        <f t="shared" si="36"/>
        <v>-</v>
      </c>
    </row>
    <row r="96" spans="5:17" ht="16.5" customHeight="1" x14ac:dyDescent="0.25">
      <c r="E96" s="60" t="s">
        <v>581</v>
      </c>
      <c r="F96" s="75">
        <v>3</v>
      </c>
      <c r="G96" s="54" t="s">
        <v>191</v>
      </c>
      <c r="H96" s="55" t="s">
        <v>379</v>
      </c>
      <c r="I96" s="440">
        <f>IFERROR(INDEX('3.4-3.8 Map'!$CQ$5:$CT$74,MATCH(H96,'3.4-3.8 Map'!AreaNames,0),MATCH($C$4,'3.4-3.8 Map'!$CQ$4:$CT$4,0)),0)</f>
        <v>65</v>
      </c>
      <c r="J96" s="441">
        <f t="shared" si="30"/>
        <v>1</v>
      </c>
      <c r="K96" s="57">
        <f>SUMIFS('Sub-Areas'!$D:$D,'Sub-Areas'!$B:$B,H96)</f>
        <v>229260</v>
      </c>
      <c r="L96" s="123">
        <f t="shared" si="31"/>
        <v>0.9494150533181489</v>
      </c>
      <c r="M96" s="124">
        <f t="shared" si="32"/>
        <v>0</v>
      </c>
      <c r="N96" s="124">
        <f t="shared" si="33"/>
        <v>229260</v>
      </c>
      <c r="O96" s="123">
        <f t="shared" si="34"/>
        <v>0.9494150533181489</v>
      </c>
      <c r="P96" s="118" t="str">
        <f t="shared" si="35"/>
        <v>Significant</v>
      </c>
      <c r="Q96" s="125">
        <f t="shared" si="36"/>
        <v>65</v>
      </c>
    </row>
    <row r="97" spans="5:17" ht="16.5" customHeight="1" thickBot="1" x14ac:dyDescent="0.3">
      <c r="E97" s="62" t="s">
        <v>581</v>
      </c>
      <c r="F97" s="147">
        <v>3</v>
      </c>
      <c r="G97" s="408" t="s">
        <v>191</v>
      </c>
      <c r="H97" s="148" t="s">
        <v>226</v>
      </c>
      <c r="I97" s="443">
        <f>IFERROR(INDEX('3.4-3.8 Map'!$CQ$5:$CT$74,MATCH(H97,'3.4-3.8 Map'!AreaNames,0),MATCH($C$4,'3.4-3.8 Map'!$CQ$4:$CT$4,0)),0)</f>
        <v>0</v>
      </c>
      <c r="J97" s="444">
        <f t="shared" si="30"/>
        <v>2</v>
      </c>
      <c r="K97" s="142">
        <f>SUMIFS('Sub-Areas'!$D:$D,'Sub-Areas'!$B:$B,H97)</f>
        <v>12215</v>
      </c>
      <c r="L97" s="89">
        <f t="shared" si="31"/>
        <v>5.0584946681851123E-2</v>
      </c>
      <c r="M97" s="88">
        <f t="shared" si="32"/>
        <v>229260</v>
      </c>
      <c r="N97" s="88">
        <f t="shared" si="33"/>
        <v>241475</v>
      </c>
      <c r="O97" s="89">
        <f t="shared" si="34"/>
        <v>1</v>
      </c>
      <c r="P97" s="149" t="str">
        <f t="shared" si="35"/>
        <v>Significant</v>
      </c>
      <c r="Q97" s="150" t="str">
        <f t="shared" si="36"/>
        <v>-</v>
      </c>
    </row>
    <row r="98" spans="5:17" ht="15.6" customHeight="1" x14ac:dyDescent="0.25"/>
    <row r="99" spans="5:17" ht="15.6" customHeight="1" x14ac:dyDescent="0.25"/>
    <row r="100" spans="5:17" ht="15.6" customHeight="1" x14ac:dyDescent="0.25"/>
    <row r="101" spans="5:17" ht="15.6" customHeight="1" x14ac:dyDescent="0.25"/>
    <row r="102" spans="5:17" ht="15.6" customHeight="1" x14ac:dyDescent="0.25"/>
    <row r="103" spans="5:17" ht="15.6" customHeight="1" x14ac:dyDescent="0.25"/>
    <row r="104" spans="5:17" ht="15.6" customHeight="1" x14ac:dyDescent="0.25"/>
    <row r="105" spans="5:17" ht="15.6" customHeight="1" x14ac:dyDescent="0.25"/>
    <row r="106" spans="5:17" ht="15.6" customHeight="1" x14ac:dyDescent="0.25"/>
    <row r="107" spans="5:17" ht="15.6" customHeight="1" x14ac:dyDescent="0.25"/>
    <row r="108" spans="5:17" ht="15.6" customHeight="1" x14ac:dyDescent="0.25"/>
    <row r="109" spans="5:17" ht="15.6" customHeight="1" x14ac:dyDescent="0.25"/>
    <row r="110" spans="5:17" ht="15.6" customHeight="1" x14ac:dyDescent="0.25"/>
    <row r="111" spans="5:17" ht="15.6" customHeight="1" x14ac:dyDescent="0.25"/>
    <row r="112" spans="5:17" ht="15.6" customHeight="1" x14ac:dyDescent="0.25"/>
    <row r="113" spans="5:51" ht="15.6" customHeight="1" x14ac:dyDescent="0.25"/>
    <row r="114" spans="5:51" ht="15.6" customHeight="1" x14ac:dyDescent="0.25">
      <c r="AY114" s="42"/>
    </row>
    <row r="115" spans="5:51" ht="15.6" customHeight="1" x14ac:dyDescent="0.25">
      <c r="AY115" s="42"/>
    </row>
    <row r="116" spans="5:51" ht="15.6" customHeight="1" x14ac:dyDescent="0.25">
      <c r="AY116" s="42"/>
    </row>
    <row r="117" spans="5:51" ht="15.6" customHeight="1" x14ac:dyDescent="0.25">
      <c r="AY117" s="42"/>
    </row>
    <row r="118" spans="5:51" ht="15.6" customHeight="1" x14ac:dyDescent="0.25">
      <c r="AY118" s="42"/>
    </row>
    <row r="119" spans="5:51" ht="15.6" customHeight="1" x14ac:dyDescent="0.25">
      <c r="AY119" s="42"/>
    </row>
    <row r="120" spans="5:51" ht="15.6" customHeight="1" x14ac:dyDescent="0.25">
      <c r="AY120" s="42"/>
    </row>
    <row r="121" spans="5:51" ht="15.6" customHeight="1" x14ac:dyDescent="0.25">
      <c r="AY121" s="42"/>
    </row>
    <row r="122" spans="5:51" ht="15.6" customHeight="1" x14ac:dyDescent="0.25">
      <c r="E122" s="1"/>
      <c r="F122" s="5"/>
      <c r="G122" s="2"/>
      <c r="H122" s="1"/>
      <c r="AY122" s="42"/>
    </row>
    <row r="123" spans="5:51" ht="15.6" customHeight="1" x14ac:dyDescent="0.25">
      <c r="E123" s="1"/>
      <c r="F123" s="5"/>
      <c r="G123" s="2"/>
      <c r="H123" s="1"/>
      <c r="AY123" s="42"/>
    </row>
    <row r="124" spans="5:51" ht="15.6" customHeight="1" x14ac:dyDescent="0.25">
      <c r="E124" s="1"/>
      <c r="F124" s="5"/>
      <c r="G124" s="2"/>
      <c r="H124" s="1"/>
      <c r="AY124" s="42"/>
    </row>
    <row r="125" spans="5:51" ht="15.6" customHeight="1" x14ac:dyDescent="0.25">
      <c r="E125" s="1"/>
      <c r="F125" s="5"/>
      <c r="G125" s="2"/>
      <c r="H125" s="1"/>
      <c r="AY125" s="42"/>
    </row>
    <row r="126" spans="5:51" ht="15.6" customHeight="1" x14ac:dyDescent="0.25">
      <c r="E126" s="1"/>
      <c r="F126" s="5"/>
      <c r="G126" s="2"/>
      <c r="H126" s="1"/>
      <c r="AY126" s="42"/>
    </row>
    <row r="127" spans="5:51" ht="15.6" customHeight="1" x14ac:dyDescent="0.25">
      <c r="E127" s="1"/>
      <c r="F127" s="5"/>
      <c r="G127" s="2"/>
      <c r="H127" s="1"/>
      <c r="AY127" s="42"/>
    </row>
    <row r="128" spans="5:51" ht="15.6" customHeight="1" x14ac:dyDescent="0.25">
      <c r="E128" s="1"/>
      <c r="F128" s="5"/>
      <c r="G128" s="2"/>
      <c r="H128" s="1"/>
      <c r="AY128" s="42"/>
    </row>
    <row r="129" spans="5:51" ht="15.6" customHeight="1" x14ac:dyDescent="0.25">
      <c r="E129" s="1"/>
      <c r="F129" s="5"/>
      <c r="G129" s="2"/>
      <c r="H129" s="1"/>
      <c r="AY129" s="42"/>
    </row>
    <row r="130" spans="5:51" ht="15.6" customHeight="1" x14ac:dyDescent="0.25">
      <c r="E130" s="1"/>
      <c r="F130" s="5"/>
      <c r="G130" s="2"/>
      <c r="H130" s="1"/>
      <c r="AY130" s="42"/>
    </row>
    <row r="131" spans="5:51" ht="15.6" customHeight="1" x14ac:dyDescent="0.25">
      <c r="E131" s="1"/>
      <c r="F131" s="5"/>
      <c r="G131" s="2"/>
      <c r="H131" s="1"/>
      <c r="AY131" s="42"/>
    </row>
    <row r="132" spans="5:51" ht="15.6" customHeight="1" x14ac:dyDescent="0.25">
      <c r="E132" s="1"/>
      <c r="F132" s="5"/>
      <c r="G132" s="2"/>
      <c r="H132" s="1"/>
      <c r="AY132" s="42"/>
    </row>
    <row r="133" spans="5:51" ht="15.6" customHeight="1" x14ac:dyDescent="0.25">
      <c r="E133" s="1"/>
      <c r="F133" s="5"/>
      <c r="G133" s="2"/>
      <c r="H133" s="1"/>
      <c r="AY133" s="42"/>
    </row>
    <row r="134" spans="5:51" ht="15.6" customHeight="1" x14ac:dyDescent="0.25">
      <c r="E134" s="1"/>
      <c r="F134" s="5"/>
      <c r="G134" s="2"/>
      <c r="H134" s="1"/>
      <c r="AY134" s="42"/>
    </row>
    <row r="135" spans="5:51" ht="15.6" customHeight="1" x14ac:dyDescent="0.25">
      <c r="E135" s="1"/>
      <c r="F135" s="5"/>
      <c r="G135" s="2"/>
      <c r="H135" s="1"/>
      <c r="AY135" s="42"/>
    </row>
    <row r="136" spans="5:51" ht="15.6" customHeight="1" x14ac:dyDescent="0.25">
      <c r="E136" s="1"/>
      <c r="F136" s="5"/>
      <c r="G136" s="2"/>
      <c r="H136" s="1"/>
      <c r="AY136" s="42"/>
    </row>
    <row r="137" spans="5:51" ht="15.6" customHeight="1" x14ac:dyDescent="0.25">
      <c r="E137" s="1"/>
      <c r="F137" s="5"/>
      <c r="G137" s="2"/>
      <c r="H137" s="1"/>
      <c r="AY137" s="42"/>
    </row>
    <row r="138" spans="5:51" ht="15.6" customHeight="1" x14ac:dyDescent="0.25">
      <c r="E138" s="1"/>
      <c r="F138" s="5"/>
      <c r="G138" s="2"/>
      <c r="H138" s="1"/>
      <c r="AY138" s="42"/>
    </row>
    <row r="139" spans="5:51" ht="15.6" customHeight="1" x14ac:dyDescent="0.25">
      <c r="E139" s="1"/>
      <c r="F139" s="5"/>
      <c r="G139" s="2"/>
      <c r="H139" s="1"/>
      <c r="AY139" s="42"/>
    </row>
    <row r="140" spans="5:51" ht="15.6" customHeight="1" x14ac:dyDescent="0.25">
      <c r="E140" s="1"/>
      <c r="F140" s="5"/>
      <c r="G140" s="2"/>
      <c r="H140" s="1"/>
      <c r="AY140" s="42"/>
    </row>
    <row r="141" spans="5:51" ht="15.6" customHeight="1" x14ac:dyDescent="0.25">
      <c r="E141" s="1"/>
      <c r="F141" s="5"/>
      <c r="G141" s="2"/>
      <c r="H141" s="1"/>
      <c r="AY141" s="42"/>
    </row>
    <row r="142" spans="5:51" ht="15.6" customHeight="1" x14ac:dyDescent="0.25">
      <c r="E142" s="1"/>
      <c r="F142" s="5"/>
      <c r="G142" s="2"/>
      <c r="H142" s="1"/>
      <c r="AY142" s="42"/>
    </row>
    <row r="143" spans="5:51" ht="15.6" customHeight="1" x14ac:dyDescent="0.25">
      <c r="E143" s="1"/>
      <c r="F143" s="5"/>
      <c r="G143" s="2"/>
      <c r="H143" s="1"/>
      <c r="AY143" s="42"/>
    </row>
    <row r="144" spans="5:51" ht="15.6" customHeight="1" x14ac:dyDescent="0.25">
      <c r="E144" s="1"/>
      <c r="F144" s="5"/>
      <c r="G144" s="2"/>
      <c r="H144" s="1"/>
      <c r="AY144" s="42"/>
    </row>
    <row r="145" spans="5:51" ht="15.6" customHeight="1" x14ac:dyDescent="0.25">
      <c r="E145" s="1"/>
      <c r="F145" s="5"/>
      <c r="G145" s="2"/>
      <c r="H145" s="1"/>
      <c r="AY145" s="42"/>
    </row>
    <row r="146" spans="5:51" ht="15.6" customHeight="1" x14ac:dyDescent="0.25">
      <c r="E146" s="1"/>
      <c r="F146" s="5"/>
      <c r="G146" s="2"/>
      <c r="H146" s="1"/>
    </row>
    <row r="147" spans="5:51" ht="15.6" customHeight="1" x14ac:dyDescent="0.25">
      <c r="E147" s="1"/>
      <c r="F147" s="5"/>
      <c r="G147" s="2"/>
      <c r="H147" s="1"/>
    </row>
    <row r="148" spans="5:51" ht="15.6" customHeight="1" x14ac:dyDescent="0.25">
      <c r="E148" s="1"/>
      <c r="F148" s="5"/>
      <c r="G148" s="2"/>
      <c r="H148" s="1"/>
    </row>
    <row r="149" spans="5:51" ht="30.6" customHeight="1" x14ac:dyDescent="0.25">
      <c r="E149" s="1"/>
      <c r="F149" s="5"/>
      <c r="G149" s="2"/>
      <c r="H149" s="1"/>
      <c r="AG149" s="2"/>
    </row>
    <row r="150" spans="5:51" ht="15.6" customHeight="1" x14ac:dyDescent="0.25">
      <c r="E150" s="1"/>
      <c r="F150" s="5"/>
      <c r="G150" s="2"/>
      <c r="H150" s="1"/>
      <c r="AG150" s="2"/>
    </row>
    <row r="151" spans="5:51" ht="15.6" customHeight="1" x14ac:dyDescent="0.25">
      <c r="E151" s="1"/>
      <c r="F151" s="5"/>
      <c r="G151" s="2"/>
      <c r="H151" s="1"/>
      <c r="AG151" s="2"/>
    </row>
    <row r="152" spans="5:51" ht="15.6" customHeight="1" x14ac:dyDescent="0.25">
      <c r="E152" s="1"/>
      <c r="F152" s="5"/>
      <c r="G152" s="2"/>
      <c r="H152" s="1"/>
      <c r="AG152" s="2"/>
    </row>
    <row r="153" spans="5:51" ht="15.6" customHeight="1" x14ac:dyDescent="0.25">
      <c r="E153" s="1"/>
      <c r="F153" s="5"/>
      <c r="G153" s="2"/>
      <c r="H153" s="1"/>
      <c r="AG153" s="2"/>
    </row>
    <row r="154" spans="5:51" ht="15.6" customHeight="1" x14ac:dyDescent="0.25">
      <c r="E154" s="1"/>
      <c r="F154" s="5"/>
      <c r="G154" s="2"/>
      <c r="H154" s="1"/>
      <c r="AG154" s="2"/>
    </row>
    <row r="155" spans="5:51" ht="15.6" customHeight="1" x14ac:dyDescent="0.25">
      <c r="E155" s="1"/>
      <c r="F155" s="5"/>
      <c r="G155" s="2"/>
      <c r="H155" s="1"/>
      <c r="AG155" s="2"/>
    </row>
    <row r="156" spans="5:51" ht="15.6" customHeight="1" x14ac:dyDescent="0.25">
      <c r="E156" s="1"/>
      <c r="F156" s="5"/>
      <c r="G156" s="2"/>
      <c r="H156" s="1"/>
      <c r="AG156" s="2"/>
    </row>
    <row r="157" spans="5:51" ht="15.6" customHeight="1" x14ac:dyDescent="0.25">
      <c r="E157" s="1"/>
      <c r="F157" s="5"/>
      <c r="G157" s="2"/>
      <c r="H157" s="1"/>
      <c r="AG157" s="2"/>
    </row>
    <row r="158" spans="5:51" ht="15.6" customHeight="1" x14ac:dyDescent="0.25">
      <c r="E158" s="1"/>
      <c r="F158" s="5"/>
      <c r="G158" s="2"/>
      <c r="H158" s="1"/>
      <c r="AG158" s="2"/>
    </row>
    <row r="159" spans="5:51" ht="15.6" customHeight="1" x14ac:dyDescent="0.25">
      <c r="E159" s="1"/>
      <c r="F159" s="5"/>
      <c r="G159" s="2"/>
      <c r="H159" s="1"/>
      <c r="AG159" s="2"/>
      <c r="AH159" s="42"/>
    </row>
    <row r="160" spans="5:51" ht="15.6" customHeight="1" x14ac:dyDescent="0.25">
      <c r="E160" s="1"/>
      <c r="F160" s="5"/>
      <c r="G160" s="2"/>
      <c r="H160" s="1"/>
      <c r="AG160" s="2"/>
      <c r="AH160" s="42"/>
    </row>
    <row r="161" spans="5:34" ht="15.6" customHeight="1" x14ac:dyDescent="0.25">
      <c r="E161" s="1"/>
      <c r="F161" s="5"/>
      <c r="G161" s="2"/>
      <c r="H161" s="1"/>
      <c r="AG161" s="2"/>
      <c r="AH161" s="42"/>
    </row>
    <row r="162" spans="5:34" ht="15.6" customHeight="1" x14ac:dyDescent="0.25">
      <c r="E162" s="1"/>
      <c r="F162" s="5"/>
      <c r="G162" s="2"/>
      <c r="H162" s="1"/>
      <c r="AG162" s="2"/>
      <c r="AH162" s="42"/>
    </row>
    <row r="163" spans="5:34" ht="15.6" customHeight="1" x14ac:dyDescent="0.25">
      <c r="E163" s="1"/>
      <c r="F163" s="5"/>
      <c r="G163" s="2"/>
      <c r="H163" s="1"/>
      <c r="AG163" s="2"/>
      <c r="AH163" s="42"/>
    </row>
    <row r="164" spans="5:34" ht="15.6" customHeight="1" x14ac:dyDescent="0.25">
      <c r="E164" s="1"/>
      <c r="F164" s="5"/>
      <c r="G164" s="2"/>
      <c r="H164" s="1"/>
      <c r="AG164" s="2"/>
      <c r="AH164" s="42"/>
    </row>
    <row r="165" spans="5:34" ht="15.6" customHeight="1" x14ac:dyDescent="0.25">
      <c r="E165" s="1"/>
      <c r="F165" s="5"/>
      <c r="G165" s="2"/>
      <c r="H165" s="1"/>
      <c r="AG165" s="2"/>
      <c r="AH165" s="42"/>
    </row>
    <row r="166" spans="5:34" ht="15.6" customHeight="1" x14ac:dyDescent="0.25">
      <c r="E166" s="1"/>
      <c r="F166" s="5"/>
      <c r="G166" s="2"/>
      <c r="H166" s="1"/>
      <c r="AG166" s="2"/>
      <c r="AH166" s="42"/>
    </row>
    <row r="167" spans="5:34" ht="15.6" customHeight="1" x14ac:dyDescent="0.25">
      <c r="E167" s="1"/>
      <c r="F167" s="5"/>
      <c r="G167" s="2"/>
      <c r="H167" s="1"/>
      <c r="AG167" s="2"/>
      <c r="AH167" s="42"/>
    </row>
    <row r="168" spans="5:34" ht="15.6" customHeight="1" x14ac:dyDescent="0.25">
      <c r="E168" s="1"/>
      <c r="F168" s="5"/>
      <c r="G168" s="2"/>
      <c r="H168" s="1"/>
      <c r="AG168" s="2"/>
      <c r="AH168" s="42"/>
    </row>
    <row r="169" spans="5:34" ht="15.6" customHeight="1" x14ac:dyDescent="0.25">
      <c r="E169" s="1"/>
      <c r="F169" s="5"/>
      <c r="G169" s="2"/>
      <c r="H169" s="1"/>
      <c r="AG169" s="2"/>
      <c r="AH169" s="42"/>
    </row>
    <row r="170" spans="5:34" ht="15.6" customHeight="1" x14ac:dyDescent="0.25">
      <c r="E170" s="1"/>
      <c r="F170" s="5"/>
      <c r="G170" s="2"/>
      <c r="H170" s="1"/>
      <c r="AG170" s="2"/>
      <c r="AH170" s="42"/>
    </row>
    <row r="171" spans="5:34" ht="15.6" customHeight="1" x14ac:dyDescent="0.25">
      <c r="E171" s="1"/>
      <c r="F171" s="5"/>
      <c r="G171" s="2"/>
      <c r="H171" s="1"/>
      <c r="AG171" s="2"/>
      <c r="AH171" s="42"/>
    </row>
    <row r="172" spans="5:34" ht="15.6" customHeight="1" x14ac:dyDescent="0.25">
      <c r="E172" s="1"/>
      <c r="F172" s="5"/>
      <c r="G172" s="2"/>
      <c r="H172" s="1"/>
      <c r="AG172" s="2"/>
      <c r="AH172" s="42"/>
    </row>
    <row r="173" spans="5:34" ht="15.6" customHeight="1" x14ac:dyDescent="0.25">
      <c r="E173" s="1"/>
      <c r="F173" s="5"/>
      <c r="G173" s="2"/>
      <c r="H173" s="1"/>
      <c r="AG173" s="2"/>
      <c r="AH173" s="42"/>
    </row>
    <row r="174" spans="5:34" ht="15.6" customHeight="1" x14ac:dyDescent="0.25">
      <c r="E174" s="1"/>
      <c r="F174" s="5"/>
      <c r="G174" s="2"/>
      <c r="H174" s="1"/>
      <c r="AG174" s="2"/>
      <c r="AH174" s="42"/>
    </row>
    <row r="175" spans="5:34" ht="15.6" customHeight="1" x14ac:dyDescent="0.25">
      <c r="E175" s="1"/>
      <c r="F175" s="5"/>
      <c r="G175" s="2"/>
      <c r="H175" s="1"/>
      <c r="AG175" s="2"/>
      <c r="AH175" s="42"/>
    </row>
    <row r="176" spans="5:34" ht="15.6" customHeight="1" x14ac:dyDescent="0.25">
      <c r="E176" s="1"/>
      <c r="F176" s="5"/>
      <c r="G176" s="2"/>
      <c r="H176" s="1"/>
      <c r="AG176" s="2"/>
      <c r="AH176" s="42"/>
    </row>
    <row r="177" spans="5:34" ht="15.6" customHeight="1" x14ac:dyDescent="0.25">
      <c r="E177" s="1"/>
      <c r="F177" s="5"/>
      <c r="G177" s="2"/>
      <c r="H177" s="1"/>
      <c r="AG177" s="2"/>
      <c r="AH177" s="42"/>
    </row>
    <row r="178" spans="5:34" ht="15.6" customHeight="1" x14ac:dyDescent="0.25">
      <c r="E178" s="1"/>
      <c r="F178" s="5"/>
      <c r="G178" s="2"/>
      <c r="H178" s="1"/>
      <c r="AG178" s="2"/>
      <c r="AH178" s="42"/>
    </row>
    <row r="179" spans="5:34" ht="15.6" customHeight="1" x14ac:dyDescent="0.25">
      <c r="E179" s="1"/>
      <c r="F179" s="5"/>
      <c r="G179" s="2"/>
      <c r="H179" s="1"/>
      <c r="AG179" s="2"/>
      <c r="AH179" s="42"/>
    </row>
    <row r="180" spans="5:34" ht="15.6" customHeight="1" x14ac:dyDescent="0.25">
      <c r="E180" s="1"/>
      <c r="F180" s="5"/>
      <c r="G180" s="2"/>
      <c r="H180" s="1"/>
      <c r="AG180" s="2"/>
      <c r="AH180" s="42"/>
    </row>
    <row r="181" spans="5:34" ht="15.6" customHeight="1" x14ac:dyDescent="0.25">
      <c r="E181" s="1"/>
      <c r="F181" s="5"/>
      <c r="G181" s="2"/>
      <c r="H181" s="1"/>
      <c r="AG181" s="2"/>
      <c r="AH181" s="42"/>
    </row>
    <row r="182" spans="5:34" ht="15.6" customHeight="1" x14ac:dyDescent="0.25">
      <c r="E182" s="1"/>
      <c r="F182" s="5"/>
      <c r="G182" s="2"/>
      <c r="H182" s="1"/>
      <c r="AG182" s="2"/>
      <c r="AH182" s="42"/>
    </row>
    <row r="183" spans="5:34" ht="15.6" customHeight="1" x14ac:dyDescent="0.25">
      <c r="E183" s="1"/>
      <c r="F183" s="5"/>
      <c r="G183" s="2"/>
      <c r="H183" s="1"/>
      <c r="AG183" s="2"/>
      <c r="AH183" s="42"/>
    </row>
    <row r="184" spans="5:34" ht="15.6" customHeight="1" x14ac:dyDescent="0.25">
      <c r="E184" s="1"/>
      <c r="F184" s="5"/>
      <c r="G184" s="2"/>
      <c r="H184" s="1"/>
      <c r="AG184" s="2"/>
      <c r="AH184" s="42"/>
    </row>
    <row r="185" spans="5:34" ht="15.6" customHeight="1" x14ac:dyDescent="0.25">
      <c r="E185" s="1"/>
      <c r="F185" s="5"/>
      <c r="G185" s="2"/>
      <c r="H185" s="1"/>
      <c r="AG185" s="2"/>
      <c r="AH185" s="42"/>
    </row>
    <row r="186" spans="5:34" ht="15.6" customHeight="1" x14ac:dyDescent="0.25">
      <c r="E186" s="1"/>
      <c r="F186" s="5"/>
      <c r="G186" s="2"/>
      <c r="H186" s="1"/>
      <c r="AG186" s="2"/>
      <c r="AH186" s="42"/>
    </row>
    <row r="187" spans="5:34" ht="15.6" customHeight="1" x14ac:dyDescent="0.25">
      <c r="E187" s="1"/>
      <c r="F187" s="5"/>
      <c r="G187" s="2"/>
      <c r="H187" s="1"/>
      <c r="AG187" s="2"/>
      <c r="AH187" s="42"/>
    </row>
    <row r="188" spans="5:34" ht="15.6" customHeight="1" x14ac:dyDescent="0.25">
      <c r="E188" s="1"/>
      <c r="F188" s="5"/>
      <c r="G188" s="2"/>
      <c r="H188" s="1"/>
      <c r="AG188" s="2"/>
      <c r="AH188" s="42"/>
    </row>
    <row r="189" spans="5:34" ht="15.6" customHeight="1" x14ac:dyDescent="0.25">
      <c r="E189" s="1"/>
      <c r="F189" s="5"/>
      <c r="G189" s="2"/>
      <c r="H189" s="1"/>
      <c r="AG189" s="2"/>
      <c r="AH189" s="42"/>
    </row>
    <row r="190" spans="5:34" ht="15.6" customHeight="1" x14ac:dyDescent="0.25">
      <c r="E190" s="1"/>
      <c r="F190" s="5"/>
      <c r="G190" s="2"/>
      <c r="H190" s="1"/>
      <c r="AG190" s="2"/>
      <c r="AH190" s="42"/>
    </row>
    <row r="191" spans="5:34" ht="15.6" customHeight="1" x14ac:dyDescent="0.25">
      <c r="E191" s="1"/>
      <c r="F191" s="5"/>
      <c r="G191" s="2"/>
      <c r="H191" s="1"/>
      <c r="AG191" s="2"/>
      <c r="AH191" s="42"/>
    </row>
    <row r="192" spans="5:34" ht="15.6" customHeight="1" x14ac:dyDescent="0.25">
      <c r="E192" s="1"/>
      <c r="F192" s="5"/>
      <c r="G192" s="2"/>
      <c r="H192" s="1"/>
      <c r="AG192" s="2"/>
      <c r="AH192" s="42"/>
    </row>
    <row r="193" spans="5:34" ht="15.6" customHeight="1" x14ac:dyDescent="0.25">
      <c r="E193" s="1"/>
      <c r="F193" s="5"/>
      <c r="G193" s="2"/>
      <c r="H193" s="1"/>
      <c r="AG193" s="2"/>
      <c r="AH193" s="42"/>
    </row>
    <row r="194" spans="5:34" ht="15.6" customHeight="1" x14ac:dyDescent="0.25">
      <c r="E194" s="1"/>
      <c r="F194" s="5"/>
      <c r="G194" s="2"/>
      <c r="H194" s="1"/>
      <c r="AG194" s="2"/>
      <c r="AH194" s="42"/>
    </row>
    <row r="195" spans="5:34" ht="15.6" customHeight="1" x14ac:dyDescent="0.25">
      <c r="E195" s="1"/>
      <c r="F195" s="5"/>
      <c r="G195" s="2"/>
      <c r="H195" s="1"/>
      <c r="AG195" s="2"/>
      <c r="AH195" s="42"/>
    </row>
    <row r="196" spans="5:34" ht="15.6" customHeight="1" x14ac:dyDescent="0.25">
      <c r="E196" s="1"/>
      <c r="F196" s="5"/>
      <c r="G196" s="2"/>
      <c r="H196" s="1"/>
      <c r="AG196" s="2"/>
      <c r="AH196" s="42"/>
    </row>
    <row r="197" spans="5:34" ht="15.6" customHeight="1" x14ac:dyDescent="0.25">
      <c r="E197" s="1"/>
      <c r="F197" s="5"/>
      <c r="G197" s="2"/>
      <c r="H197" s="1"/>
      <c r="AG197" s="2"/>
      <c r="AH197" s="42"/>
    </row>
    <row r="198" spans="5:34" ht="15.6" customHeight="1" x14ac:dyDescent="0.25">
      <c r="E198" s="1"/>
      <c r="F198" s="5"/>
      <c r="G198" s="2"/>
      <c r="H198" s="1"/>
      <c r="AG198" s="2"/>
      <c r="AH198" s="42"/>
    </row>
    <row r="199" spans="5:34" ht="15.6" customHeight="1" x14ac:dyDescent="0.25">
      <c r="E199" s="1"/>
      <c r="F199" s="5"/>
      <c r="G199" s="2"/>
      <c r="H199" s="1"/>
      <c r="AG199" s="2"/>
      <c r="AH199" s="42"/>
    </row>
    <row r="200" spans="5:34" ht="15.6" customHeight="1" x14ac:dyDescent="0.25">
      <c r="E200" s="1"/>
      <c r="F200" s="5"/>
      <c r="G200" s="2"/>
      <c r="H200" s="1"/>
      <c r="AG200" s="2"/>
      <c r="AH200" s="42"/>
    </row>
    <row r="201" spans="5:34" ht="15.6" customHeight="1" x14ac:dyDescent="0.25">
      <c r="E201" s="1"/>
      <c r="F201" s="5"/>
      <c r="G201" s="2"/>
      <c r="H201" s="1"/>
      <c r="AG201" s="2"/>
      <c r="AH201" s="42"/>
    </row>
    <row r="202" spans="5:34" ht="15.6" customHeight="1" x14ac:dyDescent="0.25">
      <c r="E202" s="1"/>
      <c r="F202" s="5"/>
      <c r="G202" s="2"/>
      <c r="H202" s="1"/>
      <c r="AG202" s="2"/>
      <c r="AH202" s="42"/>
    </row>
    <row r="203" spans="5:34" ht="15.6" customHeight="1" x14ac:dyDescent="0.25">
      <c r="E203" s="1"/>
      <c r="F203" s="5"/>
      <c r="G203" s="2"/>
      <c r="H203" s="1"/>
      <c r="AG203" s="2"/>
      <c r="AH203" s="42"/>
    </row>
    <row r="204" spans="5:34" ht="15.6" customHeight="1" x14ac:dyDescent="0.25">
      <c r="E204" s="1"/>
      <c r="F204" s="5"/>
      <c r="G204" s="2"/>
      <c r="H204" s="1"/>
      <c r="AG204" s="2"/>
      <c r="AH204" s="42"/>
    </row>
    <row r="205" spans="5:34" ht="15.6" customHeight="1" x14ac:dyDescent="0.25">
      <c r="E205" s="1"/>
      <c r="F205" s="5"/>
      <c r="G205" s="2"/>
      <c r="H205" s="1"/>
      <c r="AG205" s="2"/>
      <c r="AH205" s="42"/>
    </row>
    <row r="206" spans="5:34" ht="15.6" customHeight="1" x14ac:dyDescent="0.25">
      <c r="E206" s="1"/>
      <c r="F206" s="5"/>
      <c r="G206" s="2"/>
      <c r="H206" s="1"/>
      <c r="AG206" s="2"/>
      <c r="AH206" s="42"/>
    </row>
    <row r="207" spans="5:34" ht="15.6" customHeight="1" x14ac:dyDescent="0.25">
      <c r="E207" s="1"/>
      <c r="F207" s="5"/>
      <c r="G207" s="2"/>
      <c r="H207" s="1"/>
      <c r="AG207" s="2"/>
      <c r="AH207" s="42"/>
    </row>
    <row r="208" spans="5:34" ht="15.6" customHeight="1" x14ac:dyDescent="0.25">
      <c r="E208" s="1"/>
      <c r="F208" s="5"/>
      <c r="G208" s="2"/>
      <c r="H208" s="1"/>
      <c r="AG208" s="2"/>
      <c r="AH208" s="42"/>
    </row>
    <row r="209" spans="5:34" ht="15.6" customHeight="1" x14ac:dyDescent="0.25">
      <c r="E209" s="1"/>
      <c r="F209" s="5"/>
      <c r="G209" s="2"/>
      <c r="H209" s="1"/>
      <c r="AG209" s="2"/>
      <c r="AH209" s="42"/>
    </row>
    <row r="210" spans="5:34" ht="15.6" customHeight="1" x14ac:dyDescent="0.25">
      <c r="E210" s="1"/>
      <c r="F210" s="5"/>
      <c r="G210" s="2"/>
      <c r="H210" s="1"/>
      <c r="AG210" s="2"/>
      <c r="AH210" s="42"/>
    </row>
    <row r="211" spans="5:34" ht="15.6" customHeight="1" x14ac:dyDescent="0.25">
      <c r="E211" s="1"/>
      <c r="F211" s="5"/>
      <c r="G211" s="2"/>
      <c r="H211" s="1"/>
      <c r="AG211" s="2"/>
      <c r="AH211" s="42"/>
    </row>
    <row r="212" spans="5:34" ht="15.6" customHeight="1" x14ac:dyDescent="0.25">
      <c r="G212" s="2"/>
      <c r="AG212" s="2"/>
      <c r="AH212" s="42"/>
    </row>
    <row r="213" spans="5:34" ht="15.6" customHeight="1" x14ac:dyDescent="0.25">
      <c r="G213" s="2"/>
      <c r="AG213" s="2"/>
      <c r="AH213" s="42"/>
    </row>
    <row r="214" spans="5:34" ht="15.6" customHeight="1" x14ac:dyDescent="0.25">
      <c r="G214" s="2"/>
      <c r="AG214" s="2"/>
      <c r="AH214" s="42"/>
    </row>
    <row r="215" spans="5:34" ht="15.6" customHeight="1" x14ac:dyDescent="0.25">
      <c r="G215" s="2"/>
      <c r="AG215" s="2"/>
      <c r="AH215" s="42"/>
    </row>
    <row r="216" spans="5:34" ht="15.6" customHeight="1" x14ac:dyDescent="0.25">
      <c r="G216" s="2"/>
      <c r="AG216" s="2"/>
      <c r="AH216" s="42"/>
    </row>
    <row r="217" spans="5:34" ht="15.6" customHeight="1" x14ac:dyDescent="0.25">
      <c r="G217" s="2"/>
      <c r="AG217" s="2"/>
      <c r="AH217" s="42"/>
    </row>
    <row r="218" spans="5:34" ht="15.6" customHeight="1" x14ac:dyDescent="0.25">
      <c r="G218" s="2"/>
      <c r="AG218" s="2"/>
      <c r="AH218" s="42"/>
    </row>
    <row r="219" spans="5:34" ht="15.6" customHeight="1" x14ac:dyDescent="0.25">
      <c r="G219" s="2"/>
      <c r="AG219" s="2"/>
      <c r="AH219" s="42"/>
    </row>
    <row r="220" spans="5:34" ht="15.6" customHeight="1" x14ac:dyDescent="0.25">
      <c r="G220" s="2"/>
      <c r="AG220" s="2"/>
      <c r="AH220" s="42"/>
    </row>
    <row r="221" spans="5:34" ht="15.6" customHeight="1" x14ac:dyDescent="0.25">
      <c r="G221" s="2"/>
      <c r="AG221" s="2"/>
      <c r="AH221" s="42"/>
    </row>
    <row r="222" spans="5:34" ht="15.6" customHeight="1" x14ac:dyDescent="0.25">
      <c r="G222" s="2"/>
      <c r="AG222" s="2"/>
      <c r="AH222" s="42"/>
    </row>
    <row r="223" spans="5:34" ht="15.6" customHeight="1" x14ac:dyDescent="0.25">
      <c r="G223" s="2"/>
      <c r="AG223" s="2"/>
      <c r="AH223" s="42"/>
    </row>
    <row r="224" spans="5:34" ht="15.6" customHeight="1" x14ac:dyDescent="0.25">
      <c r="G224" s="2"/>
      <c r="AG224" s="2"/>
      <c r="AH224" s="42"/>
    </row>
    <row r="225" spans="7:34" ht="15.6" customHeight="1" x14ac:dyDescent="0.25">
      <c r="G225" s="2"/>
      <c r="AG225" s="2"/>
      <c r="AH225" s="42"/>
    </row>
    <row r="226" spans="7:34" ht="15.6" customHeight="1" x14ac:dyDescent="0.25">
      <c r="G226" s="2"/>
      <c r="AG226" s="2"/>
      <c r="AH226" s="42"/>
    </row>
    <row r="227" spans="7:34" ht="15.6" customHeight="1" x14ac:dyDescent="0.25">
      <c r="G227" s="2"/>
      <c r="AG227" s="2"/>
      <c r="AH227" s="42"/>
    </row>
    <row r="228" spans="7:34" ht="15.6" customHeight="1" x14ac:dyDescent="0.25">
      <c r="G228" s="2"/>
      <c r="AG228" s="2"/>
      <c r="AH228" s="42"/>
    </row>
    <row r="229" spans="7:34" ht="15.6" customHeight="1" x14ac:dyDescent="0.25">
      <c r="G229" s="2"/>
      <c r="AG229" s="2"/>
      <c r="AH229" s="42"/>
    </row>
    <row r="230" spans="7:34" ht="15.6" customHeight="1" x14ac:dyDescent="0.25">
      <c r="G230" s="2"/>
      <c r="AG230" s="2"/>
      <c r="AH230" s="42"/>
    </row>
    <row r="231" spans="7:34" ht="15.6" customHeight="1" x14ac:dyDescent="0.25">
      <c r="G231" s="2"/>
      <c r="AG231" s="2"/>
      <c r="AH231" s="42"/>
    </row>
    <row r="232" spans="7:34" ht="15.6" customHeight="1" x14ac:dyDescent="0.25">
      <c r="G232" s="2"/>
      <c r="AG232" s="2"/>
      <c r="AH232" s="42"/>
    </row>
    <row r="233" spans="7:34" ht="15.6" customHeight="1" x14ac:dyDescent="0.25">
      <c r="G233" s="2"/>
      <c r="AG233" s="2"/>
      <c r="AH233" s="42"/>
    </row>
    <row r="234" spans="7:34" ht="15.6" customHeight="1" x14ac:dyDescent="0.25">
      <c r="G234" s="2"/>
      <c r="AG234" s="2"/>
      <c r="AH234" s="42"/>
    </row>
    <row r="235" spans="7:34" ht="15.6" customHeight="1" x14ac:dyDescent="0.25">
      <c r="G235" s="2"/>
      <c r="AG235" s="2"/>
      <c r="AH235" s="42"/>
    </row>
    <row r="236" spans="7:34" ht="15.6" customHeight="1" x14ac:dyDescent="0.25">
      <c r="G236" s="2"/>
      <c r="AG236" s="2"/>
      <c r="AH236" s="42"/>
    </row>
    <row r="237" spans="7:34" ht="15.6" customHeight="1" x14ac:dyDescent="0.25">
      <c r="G237" s="2"/>
      <c r="AG237" s="2"/>
      <c r="AH237" s="42"/>
    </row>
    <row r="238" spans="7:34" ht="15.6" customHeight="1" x14ac:dyDescent="0.25">
      <c r="G238" s="2"/>
      <c r="AG238" s="2"/>
      <c r="AH238" s="42"/>
    </row>
    <row r="239" spans="7:34" ht="15.6" customHeight="1" x14ac:dyDescent="0.25">
      <c r="G239" s="2"/>
      <c r="AG239" s="2"/>
      <c r="AH239" s="42"/>
    </row>
    <row r="240" spans="7:34" ht="15.6" customHeight="1" x14ac:dyDescent="0.25">
      <c r="G240" s="2"/>
      <c r="AG240" s="2"/>
      <c r="AH240" s="42"/>
    </row>
    <row r="241" spans="7:34" ht="15.6" customHeight="1" x14ac:dyDescent="0.25">
      <c r="G241" s="2"/>
      <c r="AG241" s="2"/>
      <c r="AH241" s="42"/>
    </row>
    <row r="242" spans="7:34" ht="15.6" customHeight="1" x14ac:dyDescent="0.25">
      <c r="G242" s="2"/>
      <c r="AG242" s="2"/>
      <c r="AH242" s="42"/>
    </row>
    <row r="243" spans="7:34" ht="15.6" customHeight="1" x14ac:dyDescent="0.25">
      <c r="G243" s="2"/>
      <c r="AG243" s="2"/>
      <c r="AH243" s="42"/>
    </row>
    <row r="244" spans="7:34" ht="15.6" customHeight="1" x14ac:dyDescent="0.25">
      <c r="G244" s="2"/>
      <c r="AG244" s="2"/>
      <c r="AH244" s="42"/>
    </row>
    <row r="245" spans="7:34" ht="15.6" customHeight="1" x14ac:dyDescent="0.25">
      <c r="AG245" s="2"/>
      <c r="AH245" s="42"/>
    </row>
    <row r="246" spans="7:34" ht="15.6" customHeight="1" x14ac:dyDescent="0.25">
      <c r="AG246" s="2"/>
      <c r="AH246" s="42"/>
    </row>
    <row r="247" spans="7:34" ht="15.6" customHeight="1" x14ac:dyDescent="0.25">
      <c r="AG247" s="2"/>
      <c r="AH247" s="42"/>
    </row>
    <row r="248" spans="7:34" ht="15.6" customHeight="1" x14ac:dyDescent="0.25">
      <c r="AG248" s="2"/>
      <c r="AH248" s="42"/>
    </row>
    <row r="249" spans="7:34" ht="15.6" customHeight="1" x14ac:dyDescent="0.25">
      <c r="AG249" s="2"/>
      <c r="AH249" s="42"/>
    </row>
    <row r="250" spans="7:34" ht="15.6" customHeight="1" x14ac:dyDescent="0.25">
      <c r="AG250" s="2"/>
      <c r="AH250" s="42"/>
    </row>
    <row r="251" spans="7:34" ht="15.6" customHeight="1" x14ac:dyDescent="0.25">
      <c r="AG251" s="2"/>
      <c r="AH251" s="42"/>
    </row>
    <row r="252" spans="7:34" ht="15.6" customHeight="1" x14ac:dyDescent="0.25">
      <c r="AG252" s="2"/>
      <c r="AH252" s="42"/>
    </row>
    <row r="253" spans="7:34" ht="15.6" customHeight="1" x14ac:dyDescent="0.25">
      <c r="AG253" s="2"/>
      <c r="AH253" s="42"/>
    </row>
    <row r="254" spans="7:34" ht="15.6" customHeight="1" x14ac:dyDescent="0.25">
      <c r="AG254" s="2"/>
      <c r="AH254" s="42"/>
    </row>
    <row r="255" spans="7:34" ht="15.6" customHeight="1" x14ac:dyDescent="0.25">
      <c r="AG255" s="2"/>
      <c r="AH255" s="42"/>
    </row>
    <row r="256" spans="7:34" ht="15.6" customHeight="1" x14ac:dyDescent="0.25">
      <c r="AG256" s="2"/>
      <c r="AH256" s="42"/>
    </row>
    <row r="257" spans="33:34" ht="15.6" customHeight="1" x14ac:dyDescent="0.25">
      <c r="AG257" s="2"/>
      <c r="AH257" s="42"/>
    </row>
    <row r="258" spans="33:34" ht="15.6" customHeight="1" x14ac:dyDescent="0.25">
      <c r="AG258" s="2"/>
      <c r="AH258" s="42"/>
    </row>
    <row r="259" spans="33:34" ht="15.6" customHeight="1" x14ac:dyDescent="0.25">
      <c r="AG259" s="2"/>
      <c r="AH259" s="42"/>
    </row>
    <row r="260" spans="33:34" ht="15.6" customHeight="1" x14ac:dyDescent="0.25">
      <c r="AG260" s="2"/>
      <c r="AH260" s="42"/>
    </row>
    <row r="261" spans="33:34" ht="15.6" customHeight="1" x14ac:dyDescent="0.25">
      <c r="AG261" s="2"/>
      <c r="AH261" s="42"/>
    </row>
    <row r="262" spans="33:34" ht="15.6" customHeight="1" x14ac:dyDescent="0.25">
      <c r="AG262" s="2"/>
      <c r="AH262" s="42"/>
    </row>
    <row r="263" spans="33:34" ht="15.6" customHeight="1" x14ac:dyDescent="0.25">
      <c r="AG263" s="2"/>
      <c r="AH263" s="42"/>
    </row>
    <row r="264" spans="33:34" ht="15.6" customHeight="1" x14ac:dyDescent="0.25">
      <c r="AG264" s="2"/>
      <c r="AH264" s="42"/>
    </row>
    <row r="265" spans="33:34" ht="15.6" customHeight="1" x14ac:dyDescent="0.25">
      <c r="AG265" s="2"/>
      <c r="AH265" s="42"/>
    </row>
    <row r="266" spans="33:34" ht="15.6" customHeight="1" x14ac:dyDescent="0.25">
      <c r="AG266" s="2"/>
      <c r="AH266" s="42"/>
    </row>
    <row r="267" spans="33:34" ht="15.6" customHeight="1" x14ac:dyDescent="0.25">
      <c r="AG267" s="2"/>
      <c r="AH267" s="42"/>
    </row>
    <row r="268" spans="33:34" ht="15.6" customHeight="1" x14ac:dyDescent="0.25">
      <c r="AG268" s="2"/>
      <c r="AH268" s="42"/>
    </row>
    <row r="269" spans="33:34" ht="15.6" customHeight="1" x14ac:dyDescent="0.25">
      <c r="AG269" s="2"/>
      <c r="AH269" s="42"/>
    </row>
    <row r="270" spans="33:34" ht="15.6" customHeight="1" x14ac:dyDescent="0.25">
      <c r="AG270" s="2"/>
      <c r="AH270" s="42"/>
    </row>
    <row r="271" spans="33:34" ht="15.6" customHeight="1" x14ac:dyDescent="0.25">
      <c r="AG271" s="2"/>
      <c r="AH271" s="42"/>
    </row>
    <row r="272" spans="33:34" ht="15.6" customHeight="1" x14ac:dyDescent="0.25">
      <c r="AG272" s="2"/>
      <c r="AH272" s="42"/>
    </row>
    <row r="273" spans="33:33" ht="15.6" customHeight="1" x14ac:dyDescent="0.25">
      <c r="AG273" s="2"/>
    </row>
    <row r="274" spans="33:33" ht="15.6" customHeight="1" x14ac:dyDescent="0.25">
      <c r="AG274" s="2"/>
    </row>
    <row r="275" spans="33:33" ht="15.6" customHeight="1" x14ac:dyDescent="0.25">
      <c r="AG275" s="2"/>
    </row>
    <row r="276" spans="33:33" ht="15.6" customHeight="1" x14ac:dyDescent="0.25">
      <c r="AG276" s="2"/>
    </row>
    <row r="277" spans="33:33" ht="15.6" customHeight="1" x14ac:dyDescent="0.25">
      <c r="AG277" s="2"/>
    </row>
    <row r="278" spans="33:33" ht="15.6" customHeight="1" x14ac:dyDescent="0.25">
      <c r="AG278" s="2"/>
    </row>
    <row r="279" spans="33:33" ht="15.6" customHeight="1" x14ac:dyDescent="0.25">
      <c r="AG279" s="2"/>
    </row>
    <row r="280" spans="33:33" ht="15.6" customHeight="1" x14ac:dyDescent="0.25">
      <c r="AG280" s="2"/>
    </row>
    <row r="281" spans="33:33" ht="15.6" customHeight="1" x14ac:dyDescent="0.25">
      <c r="AG281" s="2"/>
    </row>
    <row r="282" spans="33:33" ht="15.6" customHeight="1" x14ac:dyDescent="0.25">
      <c r="AG282" s="2"/>
    </row>
    <row r="283" spans="33:33" ht="15.6" customHeight="1" x14ac:dyDescent="0.25">
      <c r="AG283" s="2"/>
    </row>
    <row r="284" spans="33:33" ht="15.6" customHeight="1" x14ac:dyDescent="0.25">
      <c r="AG284" s="2"/>
    </row>
    <row r="285" spans="33:33" ht="15.6" customHeight="1" x14ac:dyDescent="0.25">
      <c r="AG285" s="2"/>
    </row>
    <row r="286" spans="33:33" ht="15.6" customHeight="1" x14ac:dyDescent="0.25">
      <c r="AG286" s="2"/>
    </row>
    <row r="287" spans="33:33" ht="15.6" customHeight="1" x14ac:dyDescent="0.25">
      <c r="AG287" s="2"/>
    </row>
    <row r="288" spans="33:33" ht="15.6" customHeight="1" x14ac:dyDescent="0.25">
      <c r="AG288" s="2"/>
    </row>
    <row r="289" spans="33:33" ht="15.6" customHeight="1" x14ac:dyDescent="0.25">
      <c r="AG289" s="2"/>
    </row>
    <row r="290" spans="33:33" ht="15.6" customHeight="1" x14ac:dyDescent="0.25">
      <c r="AG290" s="2"/>
    </row>
    <row r="291" spans="33:33" ht="15.6" customHeight="1" x14ac:dyDescent="0.25">
      <c r="AG291" s="2"/>
    </row>
    <row r="292" spans="33:33" ht="15.6" customHeight="1" x14ac:dyDescent="0.25">
      <c r="AG292" s="2"/>
    </row>
    <row r="293" spans="33:33" ht="15.6" customHeight="1" x14ac:dyDescent="0.25"/>
    <row r="294" spans="33:33" ht="15.6" customHeight="1" x14ac:dyDescent="0.25"/>
    <row r="295" spans="33:33" ht="15.6" customHeight="1" x14ac:dyDescent="0.25"/>
    <row r="296" spans="33:33" ht="15.6" customHeight="1" x14ac:dyDescent="0.25"/>
    <row r="297" spans="33:33" ht="15.6" customHeight="1" x14ac:dyDescent="0.25"/>
    <row r="298" spans="33:33" ht="15.6" customHeight="1" x14ac:dyDescent="0.25"/>
    <row r="299" spans="33:33" ht="15.6" customHeight="1" x14ac:dyDescent="0.25"/>
    <row r="300" spans="33:33" ht="15.6" customHeight="1" x14ac:dyDescent="0.25"/>
    <row r="301" spans="33:33" ht="15.6" customHeight="1" x14ac:dyDescent="0.25"/>
    <row r="302" spans="33:33" ht="15.6" customHeight="1" x14ac:dyDescent="0.25"/>
    <row r="303" spans="33:33" ht="15.6" customHeight="1" x14ac:dyDescent="0.25"/>
    <row r="304" spans="33:33" ht="15.6" customHeight="1" x14ac:dyDescent="0.25"/>
    <row r="305" ht="15.6" customHeight="1" x14ac:dyDescent="0.25"/>
    <row r="306" ht="15.6" customHeight="1" x14ac:dyDescent="0.25"/>
    <row r="307" ht="15.6" customHeight="1" x14ac:dyDescent="0.25"/>
    <row r="308" ht="15.6" customHeight="1" x14ac:dyDescent="0.25"/>
    <row r="309" ht="15.6" customHeight="1" x14ac:dyDescent="0.25"/>
    <row r="310" ht="15.6" customHeight="1" x14ac:dyDescent="0.25"/>
    <row r="311" ht="15.6" customHeight="1" x14ac:dyDescent="0.25"/>
    <row r="312" ht="15.6" customHeight="1" x14ac:dyDescent="0.25"/>
    <row r="313" ht="15.6" customHeight="1" x14ac:dyDescent="0.25"/>
    <row r="314" ht="15.6" customHeight="1" x14ac:dyDescent="0.25"/>
    <row r="315" ht="15.6" customHeight="1" x14ac:dyDescent="0.25"/>
    <row r="316" ht="15.6" customHeight="1" x14ac:dyDescent="0.25"/>
    <row r="317" ht="15.6" customHeight="1" x14ac:dyDescent="0.25"/>
    <row r="318" ht="15.6" customHeight="1" x14ac:dyDescent="0.25"/>
    <row r="319" ht="15.6" customHeight="1" x14ac:dyDescent="0.25"/>
    <row r="320" ht="15.6" customHeight="1" x14ac:dyDescent="0.25"/>
    <row r="321" ht="15.6" customHeight="1" x14ac:dyDescent="0.25"/>
    <row r="322" ht="15.6" customHeight="1" x14ac:dyDescent="0.25"/>
    <row r="323" ht="15.6" customHeight="1" x14ac:dyDescent="0.25"/>
    <row r="324" ht="15.6" customHeight="1" x14ac:dyDescent="0.25"/>
    <row r="325" ht="15.6" customHeight="1" x14ac:dyDescent="0.25"/>
    <row r="326" ht="15.6" customHeight="1" x14ac:dyDescent="0.25"/>
    <row r="327" ht="15.6" customHeight="1" x14ac:dyDescent="0.25"/>
    <row r="328" ht="15.6" customHeight="1" x14ac:dyDescent="0.25"/>
    <row r="329" ht="15.6" customHeight="1" x14ac:dyDescent="0.25"/>
    <row r="330" ht="15.6" customHeight="1" x14ac:dyDescent="0.25"/>
    <row r="331" ht="15.6" customHeight="1" x14ac:dyDescent="0.25"/>
    <row r="332" ht="15.6" customHeight="1" x14ac:dyDescent="0.25"/>
    <row r="333" ht="15.6" customHeight="1" x14ac:dyDescent="0.25"/>
    <row r="334" ht="15.6" customHeight="1" x14ac:dyDescent="0.25"/>
    <row r="335" ht="15.6" customHeight="1" x14ac:dyDescent="0.25"/>
    <row r="336" ht="15.6" customHeight="1" x14ac:dyDescent="0.25"/>
    <row r="337" ht="15.6" customHeight="1" x14ac:dyDescent="0.25"/>
    <row r="338" ht="15.6" customHeight="1" x14ac:dyDescent="0.25"/>
    <row r="339" ht="15.6" customHeight="1" x14ac:dyDescent="0.25"/>
    <row r="340" ht="15.6" customHeight="1" x14ac:dyDescent="0.25"/>
    <row r="341" ht="15.6" customHeight="1" x14ac:dyDescent="0.25"/>
    <row r="342" ht="15.6" customHeight="1" x14ac:dyDescent="0.25"/>
    <row r="343" ht="15.6" customHeight="1" x14ac:dyDescent="0.25"/>
    <row r="344" ht="15.6" customHeight="1" x14ac:dyDescent="0.25"/>
    <row r="345" ht="15.6" customHeight="1" x14ac:dyDescent="0.25"/>
    <row r="346" ht="15.6" customHeight="1" x14ac:dyDescent="0.25"/>
    <row r="347" ht="15.6" customHeight="1" x14ac:dyDescent="0.25"/>
    <row r="348" ht="15.6" customHeight="1" x14ac:dyDescent="0.25"/>
    <row r="349" ht="15.6" customHeight="1" x14ac:dyDescent="0.25"/>
    <row r="350" ht="15.6" customHeight="1" x14ac:dyDescent="0.25"/>
    <row r="351" ht="15.6" customHeight="1" x14ac:dyDescent="0.25"/>
    <row r="352" ht="15.6" customHeight="1" x14ac:dyDescent="0.25"/>
    <row r="353" ht="15.6" customHeight="1" x14ac:dyDescent="0.25"/>
    <row r="354" ht="15.6" customHeight="1" x14ac:dyDescent="0.25"/>
    <row r="355" ht="15.6" customHeight="1" x14ac:dyDescent="0.25"/>
    <row r="356" ht="15.6" customHeight="1" x14ac:dyDescent="0.25"/>
    <row r="357" ht="15.6" customHeight="1" x14ac:dyDescent="0.25"/>
    <row r="358" ht="15.6" customHeight="1" x14ac:dyDescent="0.25"/>
    <row r="359" ht="15.6" customHeight="1" x14ac:dyDescent="0.25"/>
    <row r="360" ht="15.6" customHeight="1" x14ac:dyDescent="0.25"/>
    <row r="361" ht="15.6" customHeight="1" x14ac:dyDescent="0.25"/>
    <row r="362" ht="15.6" customHeight="1" x14ac:dyDescent="0.25"/>
    <row r="363" ht="15.6" customHeight="1" x14ac:dyDescent="0.25"/>
    <row r="364" ht="15.6" customHeight="1" x14ac:dyDescent="0.25"/>
    <row r="365" ht="15.6" customHeight="1" x14ac:dyDescent="0.25"/>
    <row r="366" ht="15.6" customHeight="1" x14ac:dyDescent="0.25"/>
    <row r="367" ht="15.6" customHeight="1" x14ac:dyDescent="0.25"/>
    <row r="368" ht="15.6" customHeight="1" x14ac:dyDescent="0.25"/>
    <row r="369" ht="15.6" customHeight="1" x14ac:dyDescent="0.25"/>
    <row r="370" ht="15.6" customHeight="1" x14ac:dyDescent="0.25"/>
    <row r="371" ht="15.6" customHeight="1" x14ac:dyDescent="0.25"/>
    <row r="372" ht="15.6" customHeight="1" x14ac:dyDescent="0.25"/>
    <row r="373" ht="15.6" customHeight="1" x14ac:dyDescent="0.25"/>
    <row r="374" ht="15.6" customHeight="1" x14ac:dyDescent="0.25"/>
    <row r="375" ht="15.6" customHeight="1" x14ac:dyDescent="0.25"/>
    <row r="376" ht="15.6" customHeight="1" x14ac:dyDescent="0.25"/>
    <row r="377" ht="15.6" customHeight="1" x14ac:dyDescent="0.25"/>
    <row r="378" ht="15.6" customHeight="1" x14ac:dyDescent="0.25"/>
    <row r="379" ht="15.6" customHeight="1" x14ac:dyDescent="0.25"/>
    <row r="380" ht="15.6" customHeight="1" x14ac:dyDescent="0.25"/>
    <row r="381" ht="15.6" customHeight="1" x14ac:dyDescent="0.25"/>
    <row r="382" ht="15.6" customHeight="1" x14ac:dyDescent="0.25"/>
    <row r="383" ht="15.6" customHeight="1" x14ac:dyDescent="0.25"/>
    <row r="384" ht="15.6" customHeight="1" x14ac:dyDescent="0.25"/>
    <row r="385" ht="15.6" customHeight="1" x14ac:dyDescent="0.25"/>
    <row r="386" ht="15.6" customHeight="1" x14ac:dyDescent="0.25"/>
    <row r="387" ht="15.6" customHeight="1" x14ac:dyDescent="0.25"/>
    <row r="388" ht="15.6" customHeight="1" x14ac:dyDescent="0.25"/>
    <row r="389" ht="15.6" customHeight="1" x14ac:dyDescent="0.25"/>
    <row r="390" ht="15.6" customHeight="1" x14ac:dyDescent="0.25"/>
    <row r="391" ht="15.6" customHeight="1" x14ac:dyDescent="0.25"/>
  </sheetData>
  <sheetProtection algorithmName="SHA-512" hashValue="61h4Dk68sM5hlDzSdE9+izI0MwtEhasyLWt/HhY6ok3P7AUYFX8YIud9708J7hkRZ1gT1jP9eJN0Gn2R9OrOwA==" saltValue="wvjQAeJp2r9DOjeyFO+TEQ==" spinCount="100000" sheet="1" objects="1" scenarios="1" sort="0" autoFilter="0"/>
  <conditionalFormatting sqref="E3:Q97">
    <cfRule type="expression" dxfId="23" priority="1">
      <formula>$Q3&lt;&gt;"-"</formula>
    </cfRule>
    <cfRule type="expression" dxfId="22" priority="2">
      <formula>$Q3="-"</formula>
    </cfRule>
    <cfRule type="expression" dxfId="21" priority="3">
      <formula>$G3&lt;&gt;$G2</formula>
    </cfRule>
  </conditionalFormatting>
  <conditionalFormatting sqref="AE3:AU50">
    <cfRule type="expression" dxfId="20" priority="4">
      <formula>$AU3&lt;&gt;"-"</formula>
    </cfRule>
    <cfRule type="expression" dxfId="19" priority="5">
      <formula>$AU3="-"</formula>
    </cfRule>
    <cfRule type="expression" dxfId="18" priority="6">
      <formula>$AG3&lt;&gt;$AG2</formula>
    </cfRule>
  </conditionalFormatting>
  <dataValidations count="2">
    <dataValidation type="custom" operator="greaterThanOrEqual" allowBlank="1" showInputMessage="1" showErrorMessage="1" sqref="AC3:AC22" xr:uid="{C2C1DDFB-F8E7-4C18-8B12-1C6181D994BA}">
      <formula1>Y3-SUMIFS(AB:AB,X:X,U3)-SUMIFS(AB:AB,U:U,U3)&gt;=0</formula1>
    </dataValidation>
    <dataValidation type="custom" allowBlank="1" showInputMessage="1" showErrorMessage="1" errorTitle="Invalid Spectrum Demanded" error="The spectrum demanded for this product is either not a multiple of 5 MHz or would cause the allocation limit to be contravened for this product or its related product." promptTitle="Spectrum demanded:" prompt="_x000a_- Has to be a 5 MHz multiple_x000a__x000a_- Cannot cause remaining expressible demand to be lower than zero for this product or a related product" sqref="AB3:AB22 BF3:BF35" xr:uid="{5BE2C1FA-1509-477C-BB1B-199B0BC15546}">
      <formula1>AND(AB3&lt;=AA3,AC3&gt;=0,ROUND(AB3/5,0)=AB3/5)</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ErrorMessage="1" errorTitle="Regional Limit" error="The regional allocation limit must be either 140 MHz or 160 MHz." promptTitle="Regional Limit" prompt="Must be" xr:uid="{BAF7C9AD-B1DB-4FCA-98AE-25D3EE26AD57}">
          <x14:formula1>
            <xm:f>List!$A$2:$A$3</xm:f>
          </x14:formula1>
          <xm:sqref>C8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E3AEC83D6290E4FA39849FF7317AA86" ma:contentTypeVersion="15" ma:contentTypeDescription="Create a new document." ma:contentTypeScope="" ma:versionID="688675ff97cb69b2622df8c402ee0b5e">
  <xsd:schema xmlns:xsd="http://www.w3.org/2001/XMLSchema" xmlns:xs="http://www.w3.org/2001/XMLSchema" xmlns:p="http://schemas.microsoft.com/office/2006/metadata/properties" xmlns:ns2="92912565-4f5f-430c-b932-bdb12fa0756f" xmlns:ns3="07993959-e33e-4fc6-9c63-0586c429c85a" targetNamespace="http://schemas.microsoft.com/office/2006/metadata/properties" ma:root="true" ma:fieldsID="05f3009ce7f0e1e35cfb9497f2af20e3" ns2:_="" ns3:_="">
    <xsd:import namespace="92912565-4f5f-430c-b932-bdb12fa0756f"/>
    <xsd:import namespace="07993959-e33e-4fc6-9c63-0586c429c85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912565-4f5f-430c-b932-bdb12fa075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08fe8815-ddc4-4b7c-be07-fec6d2f953c7"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993959-e33e-4fc6-9c63-0586c429c85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099f45cc-18d3-4944-8a31-c15ae7910ce7}" ma:internalName="TaxCatchAll" ma:showField="CatchAllData" ma:web="07993959-e33e-4fc6-9c63-0586c429c8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2912565-4f5f-430c-b932-bdb12fa0756f">
      <Terms xmlns="http://schemas.microsoft.com/office/infopath/2007/PartnerControls"/>
    </lcf76f155ced4ddcb4097134ff3c332f>
    <TaxCatchAll xmlns="07993959-e33e-4fc6-9c63-0586c429c85a" xsi:nil="true"/>
    <SharedWithUsers xmlns="07993959-e33e-4fc6-9c63-0586c429c85a">
      <UserInfo>
        <DisplayName>Nevio Marinelli</DisplayName>
        <AccountId>39</AccountId>
        <AccountType/>
      </UserInfo>
      <UserInfo>
        <DisplayName>David Goggin</DisplayName>
        <AccountId>38</AccountId>
        <AccountType/>
      </UserInfo>
      <UserInfo>
        <DisplayName>Douglas Iles</DisplayName>
        <AccountId>35</AccountId>
        <AccountType/>
      </UserInfo>
      <UserInfo>
        <DisplayName>Mark McGregor</DisplayName>
        <AccountId>46</AccountId>
        <AccountType/>
      </UserInfo>
      <UserInfo>
        <DisplayName>David Whytcross</DisplayName>
        <AccountId>67</AccountId>
        <AccountType/>
      </UserInfo>
      <UserInfo>
        <DisplayName>Morgan Zhou</DisplayName>
        <AccountId>15</AccountId>
        <AccountType/>
      </UserInfo>
      <UserInfo>
        <DisplayName>Linda Caruso</DisplayName>
        <AccountId>24</AccountId>
        <AccountType/>
      </UserInfo>
      <UserInfo>
        <DisplayName>Cath Doolan</DisplayName>
        <AccountId>43</AccountId>
        <AccountType/>
      </UserInfo>
      <UserInfo>
        <DisplayName>Alexandra Slack</DisplayName>
        <AccountId>42</AccountId>
        <AccountType/>
      </UserInfo>
      <UserInfo>
        <DisplayName>Emilia Nedic</DisplayName>
        <AccountId>45</AccountId>
        <AccountType/>
      </UserInfo>
      <UserInfo>
        <DisplayName>Rachel Blackwood</DisplayName>
        <AccountId>92</AccountId>
        <AccountType/>
      </UserInfo>
      <UserInfo>
        <DisplayName>Jadranka Matijevic</DisplayName>
        <AccountId>44</AccountId>
        <AccountType/>
      </UserInfo>
      <UserInfo>
        <DisplayName>Christopher Hose</DisplayName>
        <AccountId>34</AccountId>
        <AccountType/>
      </UserInfo>
      <UserInfo>
        <DisplayName>Nicholas Brody</DisplayName>
        <AccountId>31</AccountId>
        <AccountType/>
      </UserInfo>
      <UserInfo>
        <DisplayName>Andrew Reid</DisplayName>
        <AccountId>17</AccountId>
        <AccountType/>
      </UserInfo>
      <UserInfo>
        <DisplayName>Belinda Hill</DisplayName>
        <AccountId>21</AccountId>
        <AccountType/>
      </UserInfo>
      <UserInfo>
        <DisplayName>Louise Wise</DisplayName>
        <AccountId>16</AccountId>
        <AccountType/>
      </UserInfo>
      <UserInfo>
        <DisplayName>Gina Hsu</DisplayName>
        <AccountId>13</AccountId>
        <AccountType/>
      </UserInfo>
      <UserInfo>
        <DisplayName>Luke Altieri</DisplayName>
        <AccountId>22</AccountId>
        <AccountType/>
      </UserInfo>
      <UserInfo>
        <DisplayName>John Seddon</DisplayName>
        <AccountId>12</AccountId>
        <AccountType/>
      </UserInfo>
      <UserInfo>
        <DisplayName>Andrew Wallace</DisplayName>
        <AccountId>134</AccountId>
        <AccountType/>
      </UserInfo>
      <UserInfo>
        <DisplayName>Katrina La Galle</DisplayName>
        <AccountId>135</AccountId>
        <AccountType/>
      </UserInfo>
      <UserInfo>
        <DisplayName>Matthew Hume</DisplayName>
        <AccountId>136</AccountId>
        <AccountType/>
      </UserInfo>
      <UserInfo>
        <DisplayName>Lee Smith</DisplayName>
        <AccountId>137</AccountId>
        <AccountType/>
      </UserInfo>
    </SharedWithUsers>
  </documentManagement>
</p:properties>
</file>

<file path=customXml/itemProps1.xml><?xml version="1.0" encoding="utf-8"?>
<ds:datastoreItem xmlns:ds="http://schemas.openxmlformats.org/officeDocument/2006/customXml" ds:itemID="{28B28C93-85BF-4B36-A782-1B788A5264DD}">
  <ds:schemaRefs>
    <ds:schemaRef ds:uri="http://schemas.microsoft.com/sharepoint/v3/contenttype/forms"/>
  </ds:schemaRefs>
</ds:datastoreItem>
</file>

<file path=customXml/itemProps2.xml><?xml version="1.0" encoding="utf-8"?>
<ds:datastoreItem xmlns:ds="http://schemas.openxmlformats.org/officeDocument/2006/customXml" ds:itemID="{623242F4-548B-46A5-B962-803B93BC00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912565-4f5f-430c-b932-bdb12fa0756f"/>
    <ds:schemaRef ds:uri="07993959-e33e-4fc6-9c63-0586c429c8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BF14F0-4B39-4D91-956C-8AF80977BFED}">
  <ds:schemaRefs>
    <ds:schemaRef ds:uri="http://www.w3.org/XML/1998/namespace"/>
    <ds:schemaRef ds:uri="http://purl.org/dc/terms/"/>
    <ds:schemaRef ds:uri="http://schemas.microsoft.com/office/2006/documentManagement/types"/>
    <ds:schemaRef ds:uri="07993959-e33e-4fc6-9c63-0586c429c85a"/>
    <ds:schemaRef ds:uri="92912565-4f5f-430c-b932-bdb12fa0756f"/>
    <ds:schemaRef ds:uri="http://schemas.microsoft.com/office/2006/metadata/properties"/>
    <ds:schemaRef ds:uri="http://purl.org/dc/dcmitype/"/>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3</vt:i4>
      </vt:variant>
    </vt:vector>
  </HeadingPairs>
  <TitlesOfParts>
    <vt:vector size="16" baseType="lpstr">
      <vt:lpstr>Introduction</vt:lpstr>
      <vt:lpstr>Worksheet Summary</vt:lpstr>
      <vt:lpstr>Products</vt:lpstr>
      <vt:lpstr>Regions</vt:lpstr>
      <vt:lpstr>Sub-Areas</vt:lpstr>
      <vt:lpstr>Existing SLs</vt:lpstr>
      <vt:lpstr>3.4-3.8 Map</vt:lpstr>
      <vt:lpstr>NBN</vt:lpstr>
      <vt:lpstr>Optus</vt:lpstr>
      <vt:lpstr>Telstra</vt:lpstr>
      <vt:lpstr>TPG</vt:lpstr>
      <vt:lpstr>New Licensee</vt:lpstr>
      <vt:lpstr>List</vt:lpstr>
      <vt:lpstr>'3.4-3.8 Map'!AreaNames</vt:lpstr>
      <vt:lpstr>'3.4-3.8 Map'!Full_Range</vt:lpstr>
      <vt:lpstr>'3.4-3.8 Map'!Lower_Bounds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 Whytcross</dc:creator>
  <cp:keywords/>
  <dc:description/>
  <cp:lastModifiedBy>Andrew Wallace</cp:lastModifiedBy>
  <cp:revision/>
  <dcterms:created xsi:type="dcterms:W3CDTF">2022-11-24T05:48:32Z</dcterms:created>
  <dcterms:modified xsi:type="dcterms:W3CDTF">2023-03-09T00:15:22Z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0x010100FE3AEC83D6290E4FA39849FF7317AA86</vt:lpwstr>
  </property>
  <property fmtid="{D5CDD505-2E9C-101B-9397-08002B2CF9AE}" pid="3" name="MediaServiceImageTags">
    <vt:lpwstr/>
  </property>
  <property fmtid="{D5CDD505-2E9C-101B-9397-08002B2CF9AE}" pid="4" name="TitusGUID">
    <vt:lpwstr>794275eb-2a46-4150-869d-eebb911f33a2</vt:lpwstr>
  </property>
</Properties>
</file>